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codeName="ThisWorkbook"/>
  <mc:AlternateContent xmlns:mc="http://schemas.openxmlformats.org/markup-compatibility/2006">
    <mc:Choice Requires="x15">
      <x15ac:absPath xmlns:x15ac="http://schemas.microsoft.com/office/spreadsheetml/2010/11/ac" url="/Users/rie.matsui/Desktop/excel/"/>
    </mc:Choice>
  </mc:AlternateContent>
  <xr:revisionPtr revIDLastSave="0" documentId="8_{878C6D49-2930-6847-BC6F-85186979CE8E}" xr6:coauthVersionLast="47" xr6:coauthVersionMax="47" xr10:uidLastSave="{00000000-0000-0000-0000-000000000000}"/>
  <bookViews>
    <workbookView xWindow="-31520" yWindow="-8920" windowWidth="28800" windowHeight="16260" activeTab="3" xr2:uid="{00000000-000D-0000-FFFF-FFFF00000000}"/>
  </bookViews>
  <sheets>
    <sheet name="ダッシュボード" sheetId="2" r:id="rId1"/>
    <sheet name="商談管理" sheetId="3" r:id="rId2"/>
    <sheet name="タスク管理" sheetId="4" r:id="rId3"/>
    <sheet name="見込み客・取引先マスタ" sheetId="5" r:id="rId4"/>
    <sheet name="担当者マスタ" sheetId="6" r:id="rId5"/>
    <sheet name="説明" sheetId="1" r:id="rId6"/>
    <sheet name="Sheet10" sheetId="16" state="hidden" r:id="rId7"/>
  </sheets>
  <definedNames>
    <definedName name="_xlnm._FilterDatabase" localSheetId="2" hidden="1">タスク管理!$B$4:$J$4</definedName>
    <definedName name="_xlnm._FilterDatabase" localSheetId="1" hidden="1">商談管理!$B$4:$S$247</definedName>
    <definedName name="_xlnm.Print_Area" localSheetId="0">ダッシュボード!$A$2:$O$73</definedName>
  </definedNames>
  <calcPr calcId="191028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3" i="2" l="1"/>
  <c r="M53" i="2" s="1"/>
  <c r="O54" i="2"/>
  <c r="M54" i="2" s="1"/>
  <c r="O55" i="2"/>
  <c r="M55" i="2" s="1"/>
  <c r="L46" i="2"/>
  <c r="L47" i="2"/>
  <c r="L53" i="2"/>
  <c r="L54" i="2"/>
  <c r="L55" i="2"/>
  <c r="J44" i="2"/>
  <c r="J46" i="2"/>
  <c r="J53" i="2"/>
  <c r="J54" i="2"/>
  <c r="J55" i="2"/>
  <c r="I48" i="2"/>
  <c r="I51" i="2"/>
  <c r="I53" i="2"/>
  <c r="I54" i="2"/>
  <c r="I55" i="2"/>
  <c r="H50" i="2"/>
  <c r="H51" i="2"/>
  <c r="H53" i="2"/>
  <c r="H54" i="2"/>
  <c r="H55" i="2"/>
  <c r="G46" i="2"/>
  <c r="G47" i="2"/>
  <c r="G51" i="2"/>
  <c r="G53" i="2"/>
  <c r="G54" i="2"/>
  <c r="G55" i="2"/>
  <c r="F46" i="2"/>
  <c r="F47" i="2"/>
  <c r="F51" i="2"/>
  <c r="F53" i="2"/>
  <c r="F54" i="2"/>
  <c r="F55" i="2"/>
  <c r="E53" i="2"/>
  <c r="E54" i="2"/>
  <c r="E55" i="2"/>
  <c r="O33" i="2"/>
  <c r="O34" i="2"/>
  <c r="O35" i="2"/>
  <c r="O36" i="2"/>
  <c r="O37" i="2"/>
  <c r="O38" i="2"/>
  <c r="O32" i="2"/>
  <c r="M33" i="2"/>
  <c r="M34" i="2"/>
  <c r="M35" i="2"/>
  <c r="M36" i="2"/>
  <c r="M37" i="2"/>
  <c r="M38" i="2"/>
  <c r="M32" i="2"/>
  <c r="J33" i="2"/>
  <c r="J34" i="2"/>
  <c r="J35" i="2"/>
  <c r="J36" i="2"/>
  <c r="J37" i="2"/>
  <c r="J38" i="2"/>
  <c r="I33" i="2"/>
  <c r="I34" i="2"/>
  <c r="I35" i="2"/>
  <c r="I36" i="2"/>
  <c r="I37" i="2"/>
  <c r="I38" i="2"/>
  <c r="H33" i="2"/>
  <c r="H34" i="2"/>
  <c r="H35" i="2"/>
  <c r="H36" i="2"/>
  <c r="H37" i="2"/>
  <c r="H38" i="2"/>
  <c r="H32" i="2"/>
  <c r="G33" i="2"/>
  <c r="G34" i="2"/>
  <c r="G35" i="2"/>
  <c r="G36" i="2"/>
  <c r="G37" i="2"/>
  <c r="G38" i="2"/>
  <c r="G32" i="2"/>
  <c r="R28" i="3"/>
  <c r="H28" i="3"/>
  <c r="F28" i="3"/>
  <c r="E28" i="3"/>
  <c r="R27" i="3"/>
  <c r="H27" i="3"/>
  <c r="F27" i="3"/>
  <c r="E27" i="3"/>
  <c r="R26" i="3"/>
  <c r="H26" i="3"/>
  <c r="F26" i="3"/>
  <c r="E26" i="3"/>
  <c r="R25" i="3"/>
  <c r="H25" i="3"/>
  <c r="F25" i="3"/>
  <c r="E25" i="3"/>
  <c r="R24" i="3"/>
  <c r="H24" i="3"/>
  <c r="F24" i="3"/>
  <c r="E24" i="3"/>
  <c r="R23" i="3"/>
  <c r="H23" i="3"/>
  <c r="F23" i="3"/>
  <c r="E23" i="3"/>
  <c r="R22" i="3"/>
  <c r="H22" i="3"/>
  <c r="F22" i="3"/>
  <c r="E22" i="3"/>
  <c r="R21" i="3"/>
  <c r="H21" i="3"/>
  <c r="F21" i="3"/>
  <c r="E21" i="3"/>
  <c r="R20" i="3"/>
  <c r="H20" i="3"/>
  <c r="F20" i="3"/>
  <c r="E20" i="3"/>
  <c r="B60" i="2" a="1"/>
  <c r="B60" i="2" s="1"/>
  <c r="B44" i="2"/>
  <c r="O44" i="2" s="1"/>
  <c r="M44" i="2" s="1"/>
  <c r="B45" i="2"/>
  <c r="O45" i="2" s="1"/>
  <c r="M45" i="2" s="1"/>
  <c r="B46" i="2"/>
  <c r="O46" i="2" s="1"/>
  <c r="M46" i="2" s="1"/>
  <c r="B47" i="2"/>
  <c r="O47" i="2" s="1"/>
  <c r="M47" i="2" s="1"/>
  <c r="B48" i="2"/>
  <c r="O48" i="2" s="1"/>
  <c r="M48" i="2" s="1"/>
  <c r="B49" i="2"/>
  <c r="O49" i="2" s="1"/>
  <c r="M49" i="2" s="1"/>
  <c r="B50" i="2"/>
  <c r="O50" i="2" s="1"/>
  <c r="M50" i="2" s="1"/>
  <c r="B51" i="2"/>
  <c r="O51" i="2" s="1"/>
  <c r="M51" i="2" s="1"/>
  <c r="B52" i="2"/>
  <c r="O52" i="2" s="1"/>
  <c r="M52" i="2" s="1"/>
  <c r="B53" i="2"/>
  <c r="B54" i="2"/>
  <c r="B55" i="2"/>
  <c r="B43" i="2"/>
  <c r="G43" i="2" s="1"/>
  <c r="D56" i="2"/>
  <c r="B7" i="2" s="1"/>
  <c r="D10" i="4"/>
  <c r="D11" i="4"/>
  <c r="D12" i="4"/>
  <c r="D13" i="4"/>
  <c r="D14" i="4"/>
  <c r="D15" i="4"/>
  <c r="D16" i="4"/>
  <c r="D17" i="4"/>
  <c r="D18" i="4"/>
  <c r="D19" i="4"/>
  <c r="D9" i="4"/>
  <c r="D5" i="4"/>
  <c r="D7" i="4"/>
  <c r="D8" i="4"/>
  <c r="D6" i="4"/>
  <c r="F5" i="3"/>
  <c r="E5" i="3"/>
  <c r="H247" i="3"/>
  <c r="F247" i="3"/>
  <c r="E247" i="3"/>
  <c r="H246" i="3"/>
  <c r="F246" i="3"/>
  <c r="E246" i="3"/>
  <c r="H245" i="3"/>
  <c r="F245" i="3"/>
  <c r="E245" i="3"/>
  <c r="H244" i="3"/>
  <c r="F244" i="3"/>
  <c r="E244" i="3"/>
  <c r="H243" i="3"/>
  <c r="F243" i="3"/>
  <c r="E243" i="3"/>
  <c r="H242" i="3"/>
  <c r="F242" i="3"/>
  <c r="E242" i="3"/>
  <c r="H241" i="3"/>
  <c r="F241" i="3"/>
  <c r="E241" i="3"/>
  <c r="H240" i="3"/>
  <c r="F240" i="3"/>
  <c r="R19" i="3"/>
  <c r="H19" i="3"/>
  <c r="F19" i="3"/>
  <c r="E19" i="3"/>
  <c r="R18" i="3"/>
  <c r="H18" i="3"/>
  <c r="F18" i="3"/>
  <c r="E18" i="3"/>
  <c r="R17" i="3"/>
  <c r="H17" i="3"/>
  <c r="F17" i="3"/>
  <c r="E17" i="3"/>
  <c r="R16" i="3"/>
  <c r="H16" i="3"/>
  <c r="F16" i="3"/>
  <c r="E16" i="3"/>
  <c r="R15" i="3"/>
  <c r="H15" i="3"/>
  <c r="F15" i="3"/>
  <c r="E15" i="3"/>
  <c r="R14" i="3"/>
  <c r="H14" i="3"/>
  <c r="F14" i="3"/>
  <c r="E14" i="3"/>
  <c r="R13" i="3"/>
  <c r="H13" i="3"/>
  <c r="F13" i="3"/>
  <c r="E13" i="3"/>
  <c r="R12" i="3"/>
  <c r="H12" i="3"/>
  <c r="F12" i="3"/>
  <c r="E12" i="3"/>
  <c r="R11" i="3"/>
  <c r="J48" i="2" s="1"/>
  <c r="H11" i="3"/>
  <c r="E48" i="2" s="1"/>
  <c r="F11" i="3"/>
  <c r="E11" i="3"/>
  <c r="R10" i="3"/>
  <c r="H10" i="3"/>
  <c r="F10" i="3"/>
  <c r="E10" i="3"/>
  <c r="R9" i="3"/>
  <c r="H9" i="3"/>
  <c r="F9" i="3"/>
  <c r="E9" i="3"/>
  <c r="R8" i="3"/>
  <c r="H8" i="3"/>
  <c r="F8" i="3"/>
  <c r="E8" i="3"/>
  <c r="R7" i="3"/>
  <c r="H7" i="3"/>
  <c r="F7" i="3"/>
  <c r="E7" i="3"/>
  <c r="R6" i="3"/>
  <c r="H6" i="3"/>
  <c r="F6" i="3"/>
  <c r="E6" i="3"/>
  <c r="R5" i="3"/>
  <c r="H5" i="3"/>
  <c r="N2" i="2"/>
  <c r="J32" i="2" l="1"/>
  <c r="I32" i="2"/>
  <c r="L32" i="2" s="1"/>
  <c r="H48" i="2"/>
  <c r="L52" i="2"/>
  <c r="E52" i="2"/>
  <c r="J52" i="2"/>
  <c r="G52" i="2"/>
  <c r="I52" i="2"/>
  <c r="F52" i="2"/>
  <c r="H52" i="2"/>
  <c r="J51" i="2"/>
  <c r="L51" i="2"/>
  <c r="J50" i="2"/>
  <c r="I50" i="2"/>
  <c r="L50" i="2"/>
  <c r="F50" i="2"/>
  <c r="G50" i="2"/>
  <c r="E50" i="2"/>
  <c r="H49" i="2"/>
  <c r="I49" i="2"/>
  <c r="J49" i="2"/>
  <c r="F49" i="2"/>
  <c r="G49" i="2"/>
  <c r="L49" i="2"/>
  <c r="L48" i="2"/>
  <c r="F48" i="2"/>
  <c r="G48" i="2"/>
  <c r="J47" i="2"/>
  <c r="E47" i="2"/>
  <c r="H47" i="2"/>
  <c r="I47" i="2"/>
  <c r="H46" i="2"/>
  <c r="I46" i="2"/>
  <c r="L45" i="2"/>
  <c r="I45" i="2"/>
  <c r="F45" i="2"/>
  <c r="G45" i="2"/>
  <c r="J45" i="2"/>
  <c r="E45" i="2"/>
  <c r="H45" i="2"/>
  <c r="F44" i="2"/>
  <c r="H44" i="2"/>
  <c r="G44" i="2"/>
  <c r="I44" i="2"/>
  <c r="L44" i="2"/>
  <c r="I43" i="2"/>
  <c r="H43" i="2"/>
  <c r="O43" i="2"/>
  <c r="M43" i="2" s="1"/>
  <c r="J43" i="2"/>
  <c r="F43" i="2"/>
  <c r="L43" i="2"/>
  <c r="E43" i="2"/>
  <c r="E46" i="2"/>
  <c r="E44" i="2"/>
  <c r="E49" i="2"/>
  <c r="E51" i="2"/>
  <c r="O39" i="2"/>
  <c r="L34" i="2"/>
  <c r="L33" i="2"/>
  <c r="N32" i="2"/>
  <c r="L37" i="2"/>
  <c r="N35" i="2"/>
  <c r="L38" i="2"/>
  <c r="N34" i="2"/>
  <c r="L36" i="2"/>
  <c r="N33" i="2"/>
  <c r="L35" i="2"/>
  <c r="N38" i="2"/>
  <c r="N37" i="2"/>
  <c r="N36" i="2"/>
  <c r="J39" i="2"/>
  <c r="H39" i="2"/>
  <c r="M39" i="2"/>
  <c r="G39" i="2"/>
  <c r="I39" i="2" l="1"/>
  <c r="L39" i="2" s="1"/>
  <c r="O56" i="2"/>
  <c r="F7" i="2" s="1"/>
  <c r="L56" i="2"/>
  <c r="M56" i="2"/>
  <c r="J56" i="2"/>
  <c r="D7" i="2" s="1"/>
  <c r="E9" i="2" s="1"/>
  <c r="I56" i="2"/>
  <c r="G56" i="2"/>
  <c r="F56" i="2"/>
  <c r="E56" i="2"/>
  <c r="H56" i="2"/>
  <c r="N39" i="2"/>
  <c r="G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<sst xmlns="http://schemas.openxmlformats.org/spreadsheetml/2006/main" count="873" uniqueCount="386">
  <si>
    <t>集計期間:</t>
    <rPh sb="0" eb="4">
      <t xml:space="preserve">シュウケイキカン </t>
    </rPh>
    <phoneticPr fontId="2"/>
  </si>
  <si>
    <t>〜</t>
    <phoneticPr fontId="2"/>
  </si>
  <si>
    <t>(受注見込み日）</t>
    <rPh sb="1" eb="3">
      <t xml:space="preserve">ジュチュウ </t>
    </rPh>
    <rPh sb="3" eb="5">
      <t xml:space="preserve">ミコミ </t>
    </rPh>
    <rPh sb="6" eb="7">
      <t xml:space="preserve">ビ </t>
    </rPh>
    <phoneticPr fontId="2"/>
  </si>
  <si>
    <t>サマリー</t>
  </si>
  <si>
    <t>予算</t>
    <rPh sb="0" eb="2">
      <t xml:space="preserve">ヨサン </t>
    </rPh>
    <phoneticPr fontId="2"/>
  </si>
  <si>
    <t>売上見込み</t>
  </si>
  <si>
    <t>売上</t>
  </si>
  <si>
    <t>千円</t>
  </si>
  <si>
    <t>達成見込み率</t>
  </si>
  <si>
    <t>達成率</t>
  </si>
  <si>
    <t>プロダクト別集計表</t>
    <rPh sb="6" eb="9">
      <t xml:space="preserve">シュウケイヒョウ </t>
    </rPh>
    <phoneticPr fontId="2"/>
  </si>
  <si>
    <t>プロダクト名</t>
    <rPh sb="0" eb="3">
      <t>プロダクト</t>
    </rPh>
    <rPh sb="5" eb="6">
      <t xml:space="preserve">メイ </t>
    </rPh>
    <phoneticPr fontId="2"/>
  </si>
  <si>
    <t>商談数</t>
    <rPh sb="0" eb="2">
      <t xml:space="preserve">ショウダン </t>
    </rPh>
    <rPh sb="2" eb="3">
      <t xml:space="preserve">スウ </t>
    </rPh>
    <phoneticPr fontId="2"/>
  </si>
  <si>
    <t>商談中</t>
    <rPh sb="0" eb="3">
      <t xml:space="preserve">ショウダンチュウ </t>
    </rPh>
    <phoneticPr fontId="2"/>
  </si>
  <si>
    <t>受注見込み</t>
    <phoneticPr fontId="2"/>
  </si>
  <si>
    <t>進捗率</t>
    <rPh sb="0" eb="3">
      <t xml:space="preserve">シンチョクリツ </t>
    </rPh>
    <phoneticPr fontId="2"/>
  </si>
  <si>
    <t>受注数</t>
    <rPh sb="0" eb="2">
      <t xml:space="preserve">ジュチュウ </t>
    </rPh>
    <rPh sb="2" eb="3">
      <t xml:space="preserve">スウ </t>
    </rPh>
    <phoneticPr fontId="2"/>
  </si>
  <si>
    <t>受注率</t>
    <rPh sb="0" eb="3">
      <t xml:space="preserve">ジュチュウリツ </t>
    </rPh>
    <phoneticPr fontId="2"/>
  </si>
  <si>
    <t>売上</t>
    <rPh sb="0" eb="2">
      <t xml:space="preserve">ウリアゲ </t>
    </rPh>
    <phoneticPr fontId="2"/>
  </si>
  <si>
    <t>サービスA</t>
    <phoneticPr fontId="2"/>
  </si>
  <si>
    <t>サービスB</t>
    <phoneticPr fontId="2"/>
  </si>
  <si>
    <t>サービスC</t>
    <phoneticPr fontId="2"/>
  </si>
  <si>
    <t>合計</t>
  </si>
  <si>
    <t>担当者別集計表</t>
    <rPh sb="4" eb="7">
      <t xml:space="preserve">シュウケイヒョウ </t>
    </rPh>
    <phoneticPr fontId="2"/>
  </si>
  <si>
    <t>担当者名</t>
  </si>
  <si>
    <t>予算(千円)</t>
    <rPh sb="0" eb="2">
      <t xml:space="preserve">ヨサン </t>
    </rPh>
    <phoneticPr fontId="2"/>
  </si>
  <si>
    <t>商談中</t>
  </si>
  <si>
    <t>見積もり</t>
    <rPh sb="0" eb="2">
      <t xml:space="preserve">ミツモリ </t>
    </rPh>
    <phoneticPr fontId="2"/>
  </si>
  <si>
    <t>受注見込み</t>
    <rPh sb="0" eb="4">
      <t xml:space="preserve">ジュチュウミコミ </t>
    </rPh>
    <phoneticPr fontId="2"/>
  </si>
  <si>
    <t>売上見込み</t>
    <rPh sb="0" eb="4">
      <t xml:space="preserve">ウリアゲミコミ </t>
    </rPh>
    <phoneticPr fontId="2"/>
  </si>
  <si>
    <t>達成率</t>
    <rPh sb="0" eb="3">
      <t xml:space="preserve">タッセイリツ </t>
    </rPh>
    <phoneticPr fontId="2"/>
  </si>
  <si>
    <t>タスクリスト期日順10件</t>
    <phoneticPr fontId="2"/>
  </si>
  <si>
    <t>完or未完</t>
    <phoneticPr fontId="2"/>
  </si>
  <si>
    <t>期限</t>
    <rPh sb="0" eb="2">
      <t xml:space="preserve">キゲン </t>
    </rPh>
    <phoneticPr fontId="2"/>
  </si>
  <si>
    <t>曜日</t>
  </si>
  <si>
    <t>担当者</t>
  </si>
  <si>
    <t>見込み客・取引先</t>
    <rPh sb="0" eb="2">
      <t xml:space="preserve">ミコミキャク </t>
    </rPh>
    <rPh sb="5" eb="8">
      <t xml:space="preserve">トリヒキサキ </t>
    </rPh>
    <phoneticPr fontId="2"/>
  </si>
  <si>
    <t>ステータス</t>
  </si>
  <si>
    <t>タスク</t>
    <phoneticPr fontId="2"/>
  </si>
  <si>
    <t>商談管理シート</t>
    <rPh sb="0" eb="2">
      <t xml:space="preserve">ショウダン </t>
    </rPh>
    <phoneticPr fontId="2"/>
  </si>
  <si>
    <t>↓商談名はプロダクト名を必ず含む</t>
    <rPh sb="1" eb="4">
      <t xml:space="preserve">ショウダンメイ </t>
    </rPh>
    <rPh sb="10" eb="11">
      <t xml:space="preserve">メイ </t>
    </rPh>
    <rPh sb="12" eb="13">
      <t xml:space="preserve">カナラズ </t>
    </rPh>
    <rPh sb="14" eb="15">
      <t xml:space="preserve">フクム </t>
    </rPh>
    <phoneticPr fontId="2"/>
  </si>
  <si>
    <t>↓D列に見込み客・取引先マスタのNo(B列)を入力。E列の見込み客・取引先、F列の登録日、H列の分類は自動参照</t>
    <rPh sb="4" eb="6">
      <t xml:space="preserve">ミコミキャク </t>
    </rPh>
    <rPh sb="20" eb="21">
      <t xml:space="preserve">レツ </t>
    </rPh>
    <rPh sb="23" eb="25">
      <t xml:space="preserve">ニュウリョク </t>
    </rPh>
    <rPh sb="29" eb="31">
      <t xml:space="preserve">ミコミキャク </t>
    </rPh>
    <rPh sb="41" eb="43">
      <t xml:space="preserve">トウロク </t>
    </rPh>
    <rPh sb="48" eb="50">
      <t xml:space="preserve">ブンルイ </t>
    </rPh>
    <rPh sb="51" eb="53">
      <t xml:space="preserve">ジドウ </t>
    </rPh>
    <rPh sb="53" eb="55">
      <t xml:space="preserve">サンショウ </t>
    </rPh>
    <phoneticPr fontId="2"/>
  </si>
  <si>
    <t>商談名</t>
    <rPh sb="0" eb="2">
      <t xml:space="preserve">ショウダン </t>
    </rPh>
    <phoneticPr fontId="2"/>
  </si>
  <si>
    <t>NO.</t>
  </si>
  <si>
    <t>見込み客・取引先</t>
    <rPh sb="0" eb="2">
      <t xml:space="preserve">ミコミキャク </t>
    </rPh>
    <phoneticPr fontId="2"/>
  </si>
  <si>
    <t>登録日</t>
    <rPh sb="0" eb="3">
      <t xml:space="preserve">トウロクビ </t>
    </rPh>
    <phoneticPr fontId="2"/>
  </si>
  <si>
    <t>更新日</t>
  </si>
  <si>
    <t>顧客種別</t>
  </si>
  <si>
    <t>失注理由</t>
  </si>
  <si>
    <t>進捗率</t>
  </si>
  <si>
    <t>メール</t>
  </si>
  <si>
    <t>電話</t>
  </si>
  <si>
    <t>商談</t>
    <rPh sb="0" eb="2">
      <t xml:space="preserve">ショウダン </t>
    </rPh>
    <phoneticPr fontId="2"/>
  </si>
  <si>
    <t>見積もり</t>
    <phoneticPr fontId="2"/>
  </si>
  <si>
    <t>受注見込み日</t>
  </si>
  <si>
    <t>売上計上日</t>
    <rPh sb="0" eb="2">
      <t xml:space="preserve">ウリアゲ </t>
    </rPh>
    <rPh sb="2" eb="4">
      <t xml:space="preserve">ケイジョウ </t>
    </rPh>
    <rPh sb="4" eb="5">
      <t xml:space="preserve">ビ </t>
    </rPh>
    <phoneticPr fontId="2"/>
  </si>
  <si>
    <t>見積もり×進捗率</t>
    <phoneticPr fontId="2"/>
  </si>
  <si>
    <t>メモ</t>
    <phoneticPr fontId="2"/>
  </si>
  <si>
    <t>サービスA新規導入</t>
    <rPh sb="4" eb="5">
      <t xml:space="preserve">アシンキ </t>
    </rPh>
    <rPh sb="7" eb="9">
      <t xml:space="preserve">ドウニュウ </t>
    </rPh>
    <phoneticPr fontId="2"/>
  </si>
  <si>
    <t>a-1</t>
    <phoneticPr fontId="2"/>
  </si>
  <si>
    <t>受注</t>
  </si>
  <si>
    <t>サービスB更新</t>
    <rPh sb="4" eb="5">
      <t>B</t>
    </rPh>
    <rPh sb="5" eb="7">
      <t xml:space="preserve">コウシン </t>
    </rPh>
    <phoneticPr fontId="2"/>
  </si>
  <si>
    <t>a-3</t>
    <phoneticPr fontId="2"/>
  </si>
  <si>
    <t>条件確認</t>
  </si>
  <si>
    <t>サービスA導入支援</t>
    <rPh sb="7" eb="9">
      <t xml:space="preserve">シエン </t>
    </rPh>
    <phoneticPr fontId="2"/>
  </si>
  <si>
    <t>a-2</t>
    <phoneticPr fontId="2"/>
  </si>
  <si>
    <t>提案</t>
  </si>
  <si>
    <t>サービスCカスタマイズ</t>
    <phoneticPr fontId="2"/>
  </si>
  <si>
    <t>a-4</t>
    <phoneticPr fontId="2"/>
  </si>
  <si>
    <t>失注</t>
  </si>
  <si>
    <t>機能</t>
  </si>
  <si>
    <t>サービスB更新</t>
    <rPh sb="5" eb="7">
      <t xml:space="preserve">コウシン </t>
    </rPh>
    <phoneticPr fontId="2"/>
  </si>
  <si>
    <t>a-5</t>
    <phoneticPr fontId="2"/>
  </si>
  <si>
    <t>デモ</t>
  </si>
  <si>
    <t>9/30見積額修正</t>
  </si>
  <si>
    <t>a-15</t>
    <phoneticPr fontId="2"/>
  </si>
  <si>
    <t>価格</t>
  </si>
  <si>
    <t>a-33</t>
    <phoneticPr fontId="2"/>
  </si>
  <si>
    <t>見積もり</t>
  </si>
  <si>
    <t>a-8</t>
    <phoneticPr fontId="2"/>
  </si>
  <si>
    <t>a-17</t>
    <phoneticPr fontId="2"/>
  </si>
  <si>
    <t>a-10</t>
    <phoneticPr fontId="2"/>
  </si>
  <si>
    <t>a-13</t>
    <phoneticPr fontId="2"/>
  </si>
  <si>
    <t>a-11</t>
    <phoneticPr fontId="2"/>
  </si>
  <si>
    <t>競合</t>
  </si>
  <si>
    <t>a-16</t>
    <phoneticPr fontId="2"/>
  </si>
  <si>
    <t>a-14</t>
    <phoneticPr fontId="2"/>
  </si>
  <si>
    <t>サービスB新規導入</t>
    <rPh sb="7" eb="9">
      <t xml:space="preserve">ドウニュウ </t>
    </rPh>
    <phoneticPr fontId="2"/>
  </si>
  <si>
    <t>a-20</t>
    <phoneticPr fontId="2"/>
  </si>
  <si>
    <t>a-24</t>
    <phoneticPr fontId="2"/>
  </si>
  <si>
    <t>サービスB導入支援</t>
    <rPh sb="7" eb="9">
      <t xml:space="preserve">シエン </t>
    </rPh>
    <phoneticPr fontId="2"/>
  </si>
  <si>
    <t>a-21</t>
    <phoneticPr fontId="2"/>
  </si>
  <si>
    <t>タスク管理シート</t>
    <phoneticPr fontId="2"/>
  </si>
  <si>
    <t>完or未完</t>
    <rPh sb="0" eb="1">
      <t>カン</t>
    </rPh>
    <rPh sb="3" eb="5">
      <t xml:space="preserve">ミカン </t>
    </rPh>
    <phoneticPr fontId="2"/>
  </si>
  <si>
    <t>社内ドライブリンク</t>
    <rPh sb="0" eb="2">
      <t xml:space="preserve">シャナイ </t>
    </rPh>
    <phoneticPr fontId="2"/>
  </si>
  <si>
    <t>未完</t>
    <rPh sb="0" eb="2">
      <t xml:space="preserve">ミカン </t>
    </rPh>
    <phoneticPr fontId="2"/>
  </si>
  <si>
    <t>●●●合同会社</t>
  </si>
  <si>
    <t>進行中</t>
  </si>
  <si>
    <t>予算作成進捗確認</t>
    <rPh sb="0" eb="2">
      <t xml:space="preserve">ヨサン </t>
    </rPh>
    <rPh sb="2" eb="4">
      <t xml:space="preserve">サクセイ </t>
    </rPh>
    <rPh sb="4" eb="8">
      <t xml:space="preserve">シンチョクカクニン </t>
    </rPh>
    <phoneticPr fontId="2"/>
  </si>
  <si>
    <t>完</t>
    <rPh sb="0" eb="1">
      <t xml:space="preserve">カンリョウ </t>
    </rPh>
    <phoneticPr fontId="2"/>
  </si>
  <si>
    <t>株式会社◯◯◯</t>
  </si>
  <si>
    <t>完了</t>
  </si>
  <si>
    <t>見積もり送付</t>
    <rPh sb="0" eb="2">
      <t xml:space="preserve">ミツモリ </t>
    </rPh>
    <rPh sb="4" eb="5">
      <t xml:space="preserve">ソウフ </t>
    </rPh>
    <phoneticPr fontId="2"/>
  </si>
  <si>
    <t>株式会社■■■</t>
  </si>
  <si>
    <t>準備中</t>
  </si>
  <si>
    <t>見積もり送付</t>
    <rPh sb="0" eb="2">
      <t xml:space="preserve">ミツモリ </t>
    </rPh>
    <rPh sb="4" eb="6">
      <t xml:space="preserve">ソウフ </t>
    </rPh>
    <phoneticPr fontId="2"/>
  </si>
  <si>
    <t>株式会社□□□システム</t>
  </si>
  <si>
    <t>保留</t>
  </si>
  <si>
    <t>提案書類レビュー</t>
    <rPh sb="0" eb="2">
      <t xml:space="preserve">テイアン </t>
    </rPh>
    <rPh sb="2" eb="4">
      <t xml:space="preserve">ショルイ </t>
    </rPh>
    <phoneticPr fontId="2"/>
  </si>
  <si>
    <t>社内稟議進捗確認</t>
    <rPh sb="0" eb="4">
      <t xml:space="preserve">シャナイリンギ </t>
    </rPh>
    <rPh sb="4" eb="6">
      <t xml:space="preserve">シンチョク </t>
    </rPh>
    <rPh sb="6" eb="8">
      <t xml:space="preserve">カクニン </t>
    </rPh>
    <phoneticPr fontId="2"/>
  </si>
  <si>
    <t>見込み客・取引先マスタシート</t>
    <rPh sb="0" eb="2">
      <t xml:space="preserve">ミコミキャク </t>
    </rPh>
    <rPh sb="5" eb="8">
      <t xml:space="preserve">トリヒキサキ </t>
    </rPh>
    <phoneticPr fontId="2"/>
  </si>
  <si>
    <t>No.</t>
  </si>
  <si>
    <t>分類</t>
    <rPh sb="0" eb="2">
      <t xml:space="preserve">ブンルイ </t>
    </rPh>
    <phoneticPr fontId="2"/>
  </si>
  <si>
    <t>ランク</t>
  </si>
  <si>
    <t>会社名</t>
    <rPh sb="0" eb="3">
      <t xml:space="preserve">カイシャメイ </t>
    </rPh>
    <phoneticPr fontId="2"/>
  </si>
  <si>
    <t>役職</t>
  </si>
  <si>
    <t>所属</t>
  </si>
  <si>
    <t>電話番号</t>
  </si>
  <si>
    <t>郵便番号</t>
  </si>
  <si>
    <t>都道府県</t>
  </si>
  <si>
    <t>市区町村</t>
  </si>
  <si>
    <t>住所1</t>
    <phoneticPr fontId="2"/>
  </si>
  <si>
    <t>ビル名</t>
    <phoneticPr fontId="2"/>
  </si>
  <si>
    <t>Webサイト</t>
    <phoneticPr fontId="2"/>
  </si>
  <si>
    <t>データ元</t>
    <rPh sb="3" eb="4">
      <t xml:space="preserve">モト </t>
    </rPh>
    <phoneticPr fontId="2"/>
  </si>
  <si>
    <t>メモ</t>
  </si>
  <si>
    <t>見込み客</t>
  </si>
  <si>
    <t>A</t>
  </si>
  <si>
    <t>△△△商事株式会社</t>
    <rPh sb="3" eb="5">
      <t xml:space="preserve">ショウジ </t>
    </rPh>
    <phoneticPr fontId="2"/>
  </si>
  <si>
    <t>代表取締役</t>
  </si>
  <si>
    <t>03-XXXX-XXXX</t>
    <phoneticPr fontId="2"/>
  </si>
  <si>
    <t>100-0000</t>
    <phoneticPr fontId="2"/>
  </si>
  <si>
    <t>東京都</t>
    <rPh sb="0" eb="1">
      <t xml:space="preserve">トウキョウト </t>
    </rPh>
    <phoneticPr fontId="2"/>
  </si>
  <si>
    <t>品川区</t>
    <rPh sb="0" eb="3">
      <t xml:space="preserve">シナガワク </t>
    </rPh>
    <phoneticPr fontId="2"/>
  </si>
  <si>
    <t>公式サイト</t>
  </si>
  <si>
    <t>B</t>
  </si>
  <si>
    <t>株式会社◯◯◯</t>
    <phoneticPr fontId="2"/>
  </si>
  <si>
    <t>部長</t>
    <phoneticPr fontId="2"/>
  </si>
  <si>
    <t>営業部</t>
  </si>
  <si>
    <t>06-XXXX-XXXX</t>
    <phoneticPr fontId="2"/>
  </si>
  <si>
    <t>大阪府</t>
  </si>
  <si>
    <t>大阪市北区</t>
  </si>
  <si>
    <t>比較サイト</t>
  </si>
  <si>
    <t>C</t>
  </si>
  <si>
    <t>●●●合同会社</t>
    <phoneticPr fontId="2"/>
  </si>
  <si>
    <t>専務取締役</t>
  </si>
  <si>
    <t>世田谷区</t>
    <rPh sb="0" eb="4">
      <t xml:space="preserve">セタガヤク </t>
    </rPh>
    <phoneticPr fontId="2"/>
  </si>
  <si>
    <t>セミナー</t>
  </si>
  <si>
    <t>a-4</t>
  </si>
  <si>
    <t>取引先</t>
  </si>
  <si>
    <t>D</t>
  </si>
  <si>
    <t>ディレクター</t>
  </si>
  <si>
    <t>マーケティング部</t>
  </si>
  <si>
    <t>045-XXX-XXXX</t>
    <phoneticPr fontId="2"/>
  </si>
  <si>
    <t>神奈川県</t>
  </si>
  <si>
    <t>横浜市</t>
    <rPh sb="0" eb="3">
      <t xml:space="preserve">ヨコハマシ </t>
    </rPh>
    <phoneticPr fontId="2"/>
  </si>
  <si>
    <t>展示会</t>
  </si>
  <si>
    <t>a-5</t>
  </si>
  <si>
    <t>株式会社■■■ネット</t>
    <phoneticPr fontId="2"/>
  </si>
  <si>
    <t>営業企画部</t>
  </si>
  <si>
    <t>新宿区</t>
    <rPh sb="0" eb="3">
      <t xml:space="preserve">シンジュクク </t>
    </rPh>
    <phoneticPr fontId="2"/>
  </si>
  <si>
    <t>a-6</t>
  </si>
  <si>
    <t>株式会社□□□システム</t>
    <phoneticPr fontId="2"/>
  </si>
  <si>
    <t>東京都</t>
  </si>
  <si>
    <t>目黒区</t>
    <rPh sb="0" eb="3">
      <t xml:space="preserve">メグロク </t>
    </rPh>
    <phoneticPr fontId="2"/>
  </si>
  <si>
    <t>a-7</t>
  </si>
  <si>
    <t>●●●サービス合同会社</t>
    <phoneticPr fontId="2"/>
  </si>
  <si>
    <t>マネージャー</t>
  </si>
  <si>
    <t>a-8</t>
  </si>
  <si>
    <t>株式会社△△△テクノロジ</t>
    <phoneticPr fontId="2"/>
  </si>
  <si>
    <t>部長</t>
    <rPh sb="0" eb="2">
      <t xml:space="preserve">ブチョウ </t>
    </rPh>
    <phoneticPr fontId="2"/>
  </si>
  <si>
    <t>経理部</t>
  </si>
  <si>
    <t>a-9</t>
  </si>
  <si>
    <t>株式会社■■■印刷</t>
    <rPh sb="7" eb="9">
      <t xml:space="preserve">インサツ </t>
    </rPh>
    <phoneticPr fontId="2"/>
  </si>
  <si>
    <t>a-10</t>
  </si>
  <si>
    <t>株式会社◯◯◯サービス</t>
    <phoneticPr fontId="2"/>
  </si>
  <si>
    <t>a-11</t>
  </si>
  <si>
    <t>■■■プロ株式会社</t>
    <phoneticPr fontId="2"/>
  </si>
  <si>
    <t>課長</t>
    <rPh sb="0" eb="2">
      <t xml:space="preserve">カチョウ </t>
    </rPh>
    <phoneticPr fontId="2"/>
  </si>
  <si>
    <t>a-12</t>
  </si>
  <si>
    <t>産業△△△株式会社</t>
    <rPh sb="0" eb="2">
      <t xml:space="preserve">サンギョウ </t>
    </rPh>
    <phoneticPr fontId="2"/>
  </si>
  <si>
    <t>課長</t>
    <rPh sb="0" eb="1">
      <t xml:space="preserve">カチョウ </t>
    </rPh>
    <phoneticPr fontId="2"/>
  </si>
  <si>
    <t>紹介</t>
  </si>
  <si>
    <t>a-13</t>
  </si>
  <si>
    <t>株式会社◯◯◯建設</t>
    <rPh sb="7" eb="9">
      <t xml:space="preserve">ケンセツ </t>
    </rPh>
    <phoneticPr fontId="2"/>
  </si>
  <si>
    <t>a-14</t>
  </si>
  <si>
    <t>●●●ソリューション合同会社</t>
    <phoneticPr fontId="2"/>
  </si>
  <si>
    <t>a-15</t>
  </si>
  <si>
    <t>株式会社■■■書店</t>
    <rPh sb="7" eb="9">
      <t xml:space="preserve">ショテン </t>
    </rPh>
    <phoneticPr fontId="2"/>
  </si>
  <si>
    <t>a-16</t>
  </si>
  <si>
    <t>株式会社△△△通商</t>
    <rPh sb="7" eb="9">
      <t xml:space="preserve">ツウショウ </t>
    </rPh>
    <phoneticPr fontId="2"/>
  </si>
  <si>
    <t>a-17</t>
  </si>
  <si>
    <t>a-18</t>
  </si>
  <si>
    <t>a-19</t>
  </si>
  <si>
    <t>a-20</t>
  </si>
  <si>
    <t>a-21</t>
  </si>
  <si>
    <t>株式会社◯◯◯クリーン</t>
    <phoneticPr fontId="2"/>
  </si>
  <si>
    <t>a-22</t>
  </si>
  <si>
    <t>a-23</t>
  </si>
  <si>
    <t>a-24</t>
  </si>
  <si>
    <t>株式会社◯◯◯ネット</t>
    <phoneticPr fontId="2"/>
  </si>
  <si>
    <t>a-25</t>
  </si>
  <si>
    <t>a-26</t>
  </si>
  <si>
    <t>a-27</t>
  </si>
  <si>
    <t>株式会社△△△通信</t>
    <rPh sb="7" eb="9">
      <t xml:space="preserve">ツウシン </t>
    </rPh>
    <phoneticPr fontId="2"/>
  </si>
  <si>
    <t>a-28</t>
  </si>
  <si>
    <t>a-29</t>
  </si>
  <si>
    <t>a-30</t>
  </si>
  <si>
    <t>a-31</t>
  </si>
  <si>
    <t>a-32</t>
  </si>
  <si>
    <t>a-33</t>
  </si>
  <si>
    <t>a-34</t>
  </si>
  <si>
    <t>a-35</t>
  </si>
  <si>
    <t>a-36</t>
  </si>
  <si>
    <t>a-37</t>
  </si>
  <si>
    <t>a-38</t>
  </si>
  <si>
    <t>a-39</t>
  </si>
  <si>
    <t>a-40</t>
  </si>
  <si>
    <t>a-41</t>
  </si>
  <si>
    <t>a-42</t>
  </si>
  <si>
    <t>a-43</t>
  </si>
  <si>
    <t>a-44</t>
  </si>
  <si>
    <t>a-45</t>
  </si>
  <si>
    <t>a-46</t>
  </si>
  <si>
    <t>a-47</t>
  </si>
  <si>
    <t>a-48</t>
  </si>
  <si>
    <t>a-49</t>
  </si>
  <si>
    <t>a-50</t>
  </si>
  <si>
    <t>担当者マスタシート</t>
    <rPh sb="0" eb="3">
      <t xml:space="preserve">タントウシャ </t>
    </rPh>
    <phoneticPr fontId="2"/>
  </si>
  <si>
    <t>担当者</t>
    <phoneticPr fontId="2"/>
  </si>
  <si>
    <t>顧客管理・商談管理テンプレート</t>
    <rPh sb="0" eb="4">
      <t xml:space="preserve">コキャクカンリ </t>
    </rPh>
    <rPh sb="5" eb="9">
      <t xml:space="preserve">ショウダンカンリ </t>
    </rPh>
    <phoneticPr fontId="2"/>
  </si>
  <si>
    <t>▼シートの説明</t>
    <rPh sb="5" eb="7">
      <t xml:space="preserve">セツメイ </t>
    </rPh>
    <phoneticPr fontId="2"/>
  </si>
  <si>
    <t>ダッシュボード</t>
    <phoneticPr fontId="2"/>
  </si>
  <si>
    <t>全体像を把握する目的。定義した期間について、各シートのデータを集計している</t>
    <rPh sb="0" eb="3">
      <t xml:space="preserve">ゼンタイゾウヲ </t>
    </rPh>
    <rPh sb="4" eb="6">
      <t xml:space="preserve">ハアクスルウ </t>
    </rPh>
    <rPh sb="8" eb="10">
      <t xml:space="preserve">モクテキ </t>
    </rPh>
    <rPh sb="11" eb="13">
      <t xml:space="preserve">テイギシタ </t>
    </rPh>
    <rPh sb="15" eb="17">
      <t xml:space="preserve">キカン </t>
    </rPh>
    <rPh sb="31" eb="33">
      <t xml:space="preserve">シュウケイ </t>
    </rPh>
    <phoneticPr fontId="2"/>
  </si>
  <si>
    <t>商談管理</t>
    <rPh sb="0" eb="2">
      <t xml:space="preserve">ショウダン </t>
    </rPh>
    <phoneticPr fontId="2"/>
  </si>
  <si>
    <t>案件ごとの進捗、担当者、金額を管理する目的</t>
    <rPh sb="0" eb="2">
      <t xml:space="preserve">アンケン </t>
    </rPh>
    <rPh sb="8" eb="11">
      <t xml:space="preserve">タントウシャ </t>
    </rPh>
    <rPh sb="19" eb="21">
      <t xml:space="preserve">モクテキ </t>
    </rPh>
    <phoneticPr fontId="2"/>
  </si>
  <si>
    <t>タスク管理</t>
    <phoneticPr fontId="2"/>
  </si>
  <si>
    <t>部門内、チーム内でタスクを共有する目的。担当者別にやるべきことを記録</t>
    <phoneticPr fontId="2"/>
  </si>
  <si>
    <t>見込み客・取引先マスタ</t>
    <rPh sb="0" eb="2">
      <t xml:space="preserve">ミコミキャク </t>
    </rPh>
    <phoneticPr fontId="2"/>
  </si>
  <si>
    <t>顧客管理が目的。契約している、していないにかかわらず、全ての見込み客・取引先をこのシートに、重複が無いように入力。このシートは商談管理シートやタスク管理の参照元となる</t>
    <phoneticPr fontId="2"/>
  </si>
  <si>
    <t>担当者マスタ</t>
    <phoneticPr fontId="2"/>
  </si>
  <si>
    <t>自社の担当者名の管理が目的。このシートは商談管理シートやタスク管理の参照元となる</t>
    <phoneticPr fontId="2"/>
  </si>
  <si>
    <t>▼集計期間設定</t>
    <rPh sb="1" eb="5">
      <t xml:space="preserve">シュウケイキカン </t>
    </rPh>
    <rPh sb="5" eb="7">
      <t xml:space="preserve">セッテイ </t>
    </rPh>
    <phoneticPr fontId="2"/>
  </si>
  <si>
    <t>ダッシュボードシートの集計期間のセルに、集計期間を入力してください。商談管理シートの「受注見込み日」がこの期間に合致するものがダッシュボードに集計されます。</t>
    <rPh sb="11" eb="15">
      <t xml:space="preserve">シュウケイキカン </t>
    </rPh>
    <rPh sb="20" eb="24">
      <t xml:space="preserve">シュウケイキカン </t>
    </rPh>
    <rPh sb="25" eb="27">
      <t xml:space="preserve">ニュウリョク </t>
    </rPh>
    <rPh sb="34" eb="38">
      <t xml:space="preserve">ショウダンカンリ </t>
    </rPh>
    <rPh sb="43" eb="45">
      <t xml:space="preserve">ジュチュウ </t>
    </rPh>
    <rPh sb="45" eb="47">
      <t xml:space="preserve">ミコミビ </t>
    </rPh>
    <rPh sb="53" eb="55">
      <t xml:space="preserve">キカンン </t>
    </rPh>
    <rPh sb="56" eb="58">
      <t xml:space="preserve">ガッチスル </t>
    </rPh>
    <rPh sb="71" eb="73">
      <t xml:space="preserve">シュウケイサレマス </t>
    </rPh>
    <phoneticPr fontId="2"/>
  </si>
  <si>
    <t>▼担当者別予算設定</t>
    <rPh sb="1" eb="4">
      <t xml:space="preserve">タントウシャ </t>
    </rPh>
    <rPh sb="4" eb="5">
      <t xml:space="preserve">ベツ </t>
    </rPh>
    <rPh sb="5" eb="7">
      <t xml:space="preserve">ヨサン </t>
    </rPh>
    <phoneticPr fontId="2"/>
  </si>
  <si>
    <t>ダッシュボードシートの担当者隣の「予算（千円）」セルに目標を入力してください。</t>
    <rPh sb="11" eb="14">
      <t xml:space="preserve">タントウシャラン </t>
    </rPh>
    <rPh sb="14" eb="15">
      <t xml:space="preserve">トナリノ </t>
    </rPh>
    <rPh sb="17" eb="19">
      <t xml:space="preserve">ヨサン </t>
    </rPh>
    <rPh sb="20" eb="22">
      <t xml:space="preserve">センエン </t>
    </rPh>
    <rPh sb="27" eb="29">
      <t xml:space="preserve">モクヒョウ </t>
    </rPh>
    <rPh sb="30" eb="32">
      <t xml:space="preserve">ニュウリョク </t>
    </rPh>
    <phoneticPr fontId="2"/>
  </si>
  <si>
    <t>▼見込み客・取引先マスタの定義</t>
    <rPh sb="1" eb="3">
      <t xml:space="preserve">ミコミキャク </t>
    </rPh>
    <rPh sb="6" eb="9">
      <t xml:space="preserve">トリヒキサキ </t>
    </rPh>
    <rPh sb="13" eb="15">
      <t xml:space="preserve">テイギ </t>
    </rPh>
    <phoneticPr fontId="2"/>
  </si>
  <si>
    <t>・分類</t>
    <phoneticPr fontId="2"/>
  </si>
  <si>
    <t>取引先</t>
    <rPh sb="0" eb="3">
      <t xml:space="preserve">トリヒキサキ </t>
    </rPh>
    <phoneticPr fontId="2"/>
  </si>
  <si>
    <t>過去に何らかの契約を交わした取引先</t>
    <rPh sb="0" eb="2">
      <t xml:space="preserve">カコニ </t>
    </rPh>
    <rPh sb="3" eb="4">
      <t xml:space="preserve">ナンラカノ </t>
    </rPh>
    <rPh sb="7" eb="9">
      <t xml:space="preserve">ケイヤク </t>
    </rPh>
    <rPh sb="10" eb="11">
      <t xml:space="preserve">カワシタ </t>
    </rPh>
    <rPh sb="14" eb="17">
      <t xml:space="preserve">トリヒキサキ </t>
    </rPh>
    <phoneticPr fontId="2"/>
  </si>
  <si>
    <t>見込み客</t>
    <rPh sb="0" eb="2">
      <t xml:space="preserve">ミコミキャク </t>
    </rPh>
    <phoneticPr fontId="2"/>
  </si>
  <si>
    <t>商談に至っていないリード</t>
    <rPh sb="0" eb="2">
      <t xml:space="preserve">ショウダンニ </t>
    </rPh>
    <rPh sb="3" eb="4">
      <t xml:space="preserve">イタッテ </t>
    </rPh>
    <phoneticPr fontId="2"/>
  </si>
  <si>
    <t>商談に至ったリード</t>
    <rPh sb="0" eb="1">
      <t xml:space="preserve">ショウダンニ </t>
    </rPh>
    <phoneticPr fontId="2"/>
  </si>
  <si>
    <t>失注</t>
    <rPh sb="0" eb="2">
      <t xml:space="preserve">シッチュウ </t>
    </rPh>
    <phoneticPr fontId="2"/>
  </si>
  <si>
    <t>契約に至らないことが確定したリード</t>
    <rPh sb="0" eb="2">
      <t xml:space="preserve">ケイヤク </t>
    </rPh>
    <rPh sb="3" eb="4">
      <t xml:space="preserve">イタラナイ </t>
    </rPh>
    <rPh sb="10" eb="12">
      <t xml:space="preserve">カクテイ </t>
    </rPh>
    <phoneticPr fontId="2"/>
  </si>
  <si>
    <t>・ランク</t>
    <phoneticPr fontId="2"/>
  </si>
  <si>
    <t>A</t>
    <phoneticPr fontId="2"/>
  </si>
  <si>
    <t>取引歴5年以上。年間売上高が1,000万円以上、またはその規模が見込まれる見込み客。</t>
    <rPh sb="0" eb="2">
      <t xml:space="preserve">トリヒキ </t>
    </rPh>
    <rPh sb="2" eb="3">
      <t xml:space="preserve">レキ </t>
    </rPh>
    <rPh sb="4" eb="7">
      <t xml:space="preserve">ネンイジョウ </t>
    </rPh>
    <rPh sb="8" eb="10">
      <t xml:space="preserve">ネンカン </t>
    </rPh>
    <rPh sb="10" eb="12">
      <t xml:space="preserve">ウリアゲ </t>
    </rPh>
    <rPh sb="12" eb="13">
      <t xml:space="preserve">ダカ </t>
    </rPh>
    <rPh sb="19" eb="21">
      <t xml:space="preserve">マンエン </t>
    </rPh>
    <rPh sb="21" eb="23">
      <t xml:space="preserve">イジョウ </t>
    </rPh>
    <rPh sb="29" eb="31">
      <t xml:space="preserve">キボガ </t>
    </rPh>
    <rPh sb="32" eb="34">
      <t xml:space="preserve">ミコマレル </t>
    </rPh>
    <rPh sb="37" eb="39">
      <t xml:space="preserve">ミコミキャク </t>
    </rPh>
    <phoneticPr fontId="2"/>
  </si>
  <si>
    <t>B</t>
    <phoneticPr fontId="2"/>
  </si>
  <si>
    <t>取引歴3年以上。年間売上高が1,000万円以上、またはその規模が見込まれる見込み客。</t>
    <rPh sb="0" eb="2">
      <t xml:space="preserve">トリヒキ </t>
    </rPh>
    <rPh sb="2" eb="3">
      <t xml:space="preserve">レキ </t>
    </rPh>
    <rPh sb="4" eb="7">
      <t xml:space="preserve">ネンイジョウ </t>
    </rPh>
    <rPh sb="8" eb="10">
      <t xml:space="preserve">ネンカン </t>
    </rPh>
    <rPh sb="10" eb="12">
      <t xml:space="preserve">ウリアゲ </t>
    </rPh>
    <rPh sb="12" eb="13">
      <t xml:space="preserve">ダカ </t>
    </rPh>
    <rPh sb="19" eb="21">
      <t xml:space="preserve">マンエン </t>
    </rPh>
    <rPh sb="21" eb="23">
      <t xml:space="preserve">イジョウ </t>
    </rPh>
    <rPh sb="29" eb="31">
      <t xml:space="preserve">キボガ </t>
    </rPh>
    <rPh sb="32" eb="34">
      <t xml:space="preserve">ミコマレル </t>
    </rPh>
    <rPh sb="37" eb="39">
      <t xml:space="preserve">ミコミキャク </t>
    </rPh>
    <phoneticPr fontId="2"/>
  </si>
  <si>
    <t>C</t>
    <phoneticPr fontId="2"/>
  </si>
  <si>
    <t>年間売上高が100万円以上、またはその規模が見込まれる見込み客。</t>
    <rPh sb="0" eb="2">
      <t xml:space="preserve">ネンカン </t>
    </rPh>
    <rPh sb="2" eb="4">
      <t xml:space="preserve">ウリアゲ </t>
    </rPh>
    <rPh sb="4" eb="5">
      <t xml:space="preserve">ダカ </t>
    </rPh>
    <rPh sb="9" eb="11">
      <t xml:space="preserve">マンエン </t>
    </rPh>
    <rPh sb="11" eb="13">
      <t xml:space="preserve">イジョウ </t>
    </rPh>
    <rPh sb="19" eb="21">
      <t xml:space="preserve">キボガ </t>
    </rPh>
    <rPh sb="22" eb="24">
      <t xml:space="preserve">ミコマレル </t>
    </rPh>
    <rPh sb="27" eb="29">
      <t xml:space="preserve">ミコミキャク </t>
    </rPh>
    <phoneticPr fontId="2"/>
  </si>
  <si>
    <t>D</t>
    <phoneticPr fontId="2"/>
  </si>
  <si>
    <t>A~C以外。</t>
    <rPh sb="3" eb="5">
      <t xml:space="preserve">イガイノ </t>
    </rPh>
    <phoneticPr fontId="2"/>
  </si>
  <si>
    <t>行ラベル</t>
  </si>
  <si>
    <t>件数</t>
  </si>
  <si>
    <t>比率</t>
  </si>
  <si>
    <t>総計</t>
  </si>
  <si>
    <t>窓口</t>
    <rPh sb="0" eb="2">
      <t xml:space="preserve">マドグチ </t>
    </rPh>
    <phoneticPr fontId="2"/>
  </si>
  <si>
    <t>佐藤 由美子</t>
    <phoneticPr fontId="2"/>
  </si>
  <si>
    <t>田中 太郎</t>
    <rPh sb="0" eb="2">
      <t xml:space="preserve">タナカ </t>
    </rPh>
    <phoneticPr fontId="2"/>
  </si>
  <si>
    <t>山田 花子</t>
    <rPh sb="0" eb="2">
      <t xml:space="preserve">ヤマダ </t>
    </rPh>
    <rPh sb="3" eb="5">
      <t xml:space="preserve">ハナコ </t>
    </rPh>
    <phoneticPr fontId="2"/>
  </si>
  <si>
    <t>鈴木 健太</t>
    <rPh sb="0" eb="2">
      <t xml:space="preserve">スズキ </t>
    </rPh>
    <rPh sb="3" eb="5">
      <t xml:space="preserve">ケンタ </t>
    </rPh>
    <phoneticPr fontId="2"/>
  </si>
  <si>
    <t>佐藤 美香</t>
    <rPh sb="3" eb="5">
      <t xml:space="preserve">ミカ </t>
    </rPh>
    <phoneticPr fontId="2"/>
  </si>
  <si>
    <t>小林 雅子</t>
    <rPh sb="0" eb="2">
      <t xml:space="preserve">コバヤシ </t>
    </rPh>
    <rPh sb="3" eb="5">
      <t xml:space="preserve">マサコ </t>
    </rPh>
    <phoneticPr fontId="2"/>
  </si>
  <si>
    <t>渡辺 浩司</t>
    <rPh sb="0" eb="2">
      <t xml:space="preserve">ワタナベ </t>
    </rPh>
    <rPh sb="3" eb="5">
      <t xml:space="preserve">コウジ </t>
    </rPh>
    <phoneticPr fontId="2"/>
  </si>
  <si>
    <t>伊藤 千智</t>
    <rPh sb="0" eb="2">
      <t xml:space="preserve">イトウ </t>
    </rPh>
    <rPh sb="3" eb="5">
      <t xml:space="preserve">チサト </t>
    </rPh>
    <phoneticPr fontId="2"/>
  </si>
  <si>
    <t>加藤 一郎</t>
    <rPh sb="0" eb="2">
      <t xml:space="preserve">カトウ </t>
    </rPh>
    <rPh sb="3" eb="5">
      <t xml:space="preserve">イチロウ </t>
    </rPh>
    <phoneticPr fontId="2"/>
  </si>
  <si>
    <t>中村 真理子</t>
    <rPh sb="0" eb="2">
      <t xml:space="preserve">ナカムラ </t>
    </rPh>
    <rPh sb="3" eb="6">
      <t xml:space="preserve">マリコ </t>
    </rPh>
    <phoneticPr fontId="2"/>
  </si>
  <si>
    <t>斎藤 悠太</t>
    <rPh sb="0" eb="2">
      <t xml:space="preserve">サイトウ </t>
    </rPh>
    <rPh sb="3" eb="5">
      <t xml:space="preserve">ユウタ </t>
    </rPh>
    <phoneticPr fontId="2"/>
  </si>
  <si>
    <t>鈴木 太郎</t>
    <phoneticPr fontId="2"/>
  </si>
  <si>
    <t>田中 まどか</t>
    <rPh sb="0" eb="2">
      <t xml:space="preserve">スズキ </t>
    </rPh>
    <rPh sb="2" eb="4">
      <t xml:space="preserve">ケンタ </t>
    </rPh>
    <phoneticPr fontId="2"/>
  </si>
  <si>
    <t>高橋 健太</t>
    <phoneticPr fontId="2"/>
  </si>
  <si>
    <t>小林 みさき</t>
    <phoneticPr fontId="2"/>
  </si>
  <si>
    <t>伊藤 優香</t>
    <phoneticPr fontId="2"/>
  </si>
  <si>
    <t>渡辺 拓海</t>
    <phoneticPr fontId="2"/>
  </si>
  <si>
    <t>佐々木 真一</t>
    <phoneticPr fontId="2"/>
  </si>
  <si>
    <t>中村 美咲</t>
    <phoneticPr fontId="2"/>
  </si>
  <si>
    <t>加藤 昭夫</t>
    <phoneticPr fontId="2"/>
  </si>
  <si>
    <t>吉田 さくら</t>
    <phoneticPr fontId="2"/>
  </si>
  <si>
    <t>山田 大輔</t>
    <rPh sb="0" eb="1">
      <t xml:space="preserve">ヤマダ </t>
    </rPh>
    <rPh sb="3" eb="5">
      <t xml:space="preserve">ダイスケ </t>
    </rPh>
    <phoneticPr fontId="2"/>
  </si>
  <si>
    <t>中島 菜々子</t>
    <rPh sb="0" eb="1">
      <t xml:space="preserve">ナカジマ </t>
    </rPh>
    <rPh sb="3" eb="4">
      <t xml:space="preserve">ナナコ </t>
    </rPh>
    <phoneticPr fontId="2"/>
  </si>
  <si>
    <t>木村 良子</t>
    <rPh sb="0" eb="2">
      <t xml:space="preserve">キムラ </t>
    </rPh>
    <rPh sb="3" eb="5">
      <t xml:space="preserve">リョウコ </t>
    </rPh>
    <phoneticPr fontId="2"/>
  </si>
  <si>
    <t>林 祐介</t>
    <rPh sb="0" eb="1">
      <t xml:space="preserve">ハヤシ </t>
    </rPh>
    <rPh sb="2" eb="4">
      <t xml:space="preserve">ユウスケ </t>
    </rPh>
    <phoneticPr fontId="2"/>
  </si>
  <si>
    <t>渋谷 千鶴</t>
    <rPh sb="0" eb="2">
      <t xml:space="preserve">シブタニ </t>
    </rPh>
    <rPh sb="3" eb="5">
      <t xml:space="preserve">チヅル </t>
    </rPh>
    <phoneticPr fontId="2"/>
  </si>
  <si>
    <t>岡田 小夜</t>
    <rPh sb="0" eb="2">
      <t xml:space="preserve">オカダ </t>
    </rPh>
    <rPh sb="3" eb="5">
      <t xml:space="preserve">サヨ </t>
    </rPh>
    <phoneticPr fontId="2"/>
  </si>
  <si>
    <t>西村 健太郎</t>
    <rPh sb="0" eb="2">
      <t xml:space="preserve">ニシムラ </t>
    </rPh>
    <rPh sb="3" eb="6">
      <t xml:space="preserve">ケンタロウ </t>
    </rPh>
    <phoneticPr fontId="2"/>
  </si>
  <si>
    <t>前田 朋子</t>
    <rPh sb="0" eb="2">
      <t xml:space="preserve">マエダ </t>
    </rPh>
    <rPh sb="3" eb="5">
      <t xml:space="preserve">トモコ </t>
    </rPh>
    <phoneticPr fontId="2"/>
  </si>
  <si>
    <t>吉岡 大輔</t>
    <rPh sb="0" eb="1">
      <t xml:space="preserve">ヨシオカ </t>
    </rPh>
    <rPh sb="3" eb="5">
      <t xml:space="preserve">ダイスケ </t>
    </rPh>
    <phoneticPr fontId="2"/>
  </si>
  <si>
    <t>藤本 美咲</t>
    <rPh sb="0" eb="2">
      <t xml:space="preserve">フジモト </t>
    </rPh>
    <rPh sb="3" eb="5">
      <t xml:space="preserve">ミサキ </t>
    </rPh>
    <phoneticPr fontId="2"/>
  </si>
  <si>
    <t>吉川 大地</t>
    <rPh sb="0" eb="1">
      <t xml:space="preserve">ヨシカワ </t>
    </rPh>
    <rPh sb="3" eb="5">
      <t xml:space="preserve">ダイチ </t>
    </rPh>
    <phoneticPr fontId="2"/>
  </si>
  <si>
    <t>佐野 佳奈</t>
    <rPh sb="0" eb="2">
      <t xml:space="preserve">サノ </t>
    </rPh>
    <rPh sb="3" eb="5">
      <t xml:space="preserve">カナ </t>
    </rPh>
    <phoneticPr fontId="2"/>
  </si>
  <si>
    <t>松本 拓也</t>
    <rPh sb="0" eb="2">
      <t xml:space="preserve">マツモト </t>
    </rPh>
    <rPh sb="3" eb="5">
      <t xml:space="preserve">タクヤ </t>
    </rPh>
    <phoneticPr fontId="2"/>
  </si>
  <si>
    <t>長谷川 由美</t>
    <rPh sb="0" eb="3">
      <t xml:space="preserve">ハセガワ </t>
    </rPh>
    <rPh sb="4" eb="6">
      <t xml:space="preserve">ユミ </t>
    </rPh>
    <phoneticPr fontId="2"/>
  </si>
  <si>
    <t>岩田 大輔</t>
    <rPh sb="0" eb="2">
      <t xml:space="preserve">イワタ </t>
    </rPh>
    <rPh sb="3" eb="5">
      <t xml:space="preserve">ダイスケ </t>
    </rPh>
    <phoneticPr fontId="2"/>
  </si>
  <si>
    <t>関根 さゆり</t>
    <rPh sb="0" eb="2">
      <t xml:space="preserve">セキネ </t>
    </rPh>
    <phoneticPr fontId="2"/>
  </si>
  <si>
    <t>菅原 健太</t>
    <rPh sb="0" eb="2">
      <t xml:space="preserve">スガワラ </t>
    </rPh>
    <rPh sb="3" eb="5">
      <t xml:space="preserve">ケンタ </t>
    </rPh>
    <phoneticPr fontId="2"/>
  </si>
  <si>
    <t>杉山 あやか</t>
    <rPh sb="0" eb="2">
      <t xml:space="preserve">スギヤマ </t>
    </rPh>
    <phoneticPr fontId="2"/>
  </si>
  <si>
    <t>大塚 和也</t>
    <rPh sb="0" eb="2">
      <t xml:space="preserve">オオツカ </t>
    </rPh>
    <rPh sb="3" eb="5">
      <t xml:space="preserve">カズヤ </t>
    </rPh>
    <phoneticPr fontId="2"/>
  </si>
  <si>
    <t>藤田 美希</t>
    <rPh sb="0" eb="1">
      <t xml:space="preserve">フジタ </t>
    </rPh>
    <rPh sb="3" eb="5">
      <t xml:space="preserve">ミキ </t>
    </rPh>
    <phoneticPr fontId="2"/>
  </si>
  <si>
    <t>村上 涼太</t>
    <rPh sb="0" eb="2">
      <t xml:space="preserve">ムラカミ </t>
    </rPh>
    <rPh sb="3" eb="5">
      <t xml:space="preserve">リョウタ </t>
    </rPh>
    <phoneticPr fontId="2"/>
  </si>
  <si>
    <t>佐藤 由美</t>
    <phoneticPr fontId="2"/>
  </si>
  <si>
    <t>大島 健二</t>
    <rPh sb="0" eb="1">
      <t xml:space="preserve">オオシマ </t>
    </rPh>
    <rPh sb="3" eb="5">
      <t xml:space="preserve">ケンジ </t>
    </rPh>
    <phoneticPr fontId="2"/>
  </si>
  <si>
    <t>田村 美穂</t>
    <rPh sb="0" eb="1">
      <t xml:space="preserve">タムラミホ </t>
    </rPh>
    <phoneticPr fontId="2"/>
  </si>
  <si>
    <t>小川 孝之</t>
    <rPh sb="0" eb="1">
      <t xml:space="preserve">オガワ </t>
    </rPh>
    <rPh sb="3" eb="5">
      <t xml:space="preserve">タカユキ </t>
    </rPh>
    <phoneticPr fontId="2"/>
  </si>
  <si>
    <t>高木 悠太</t>
    <rPh sb="0" eb="1">
      <t xml:space="preserve">タカギ </t>
    </rPh>
    <rPh sb="3" eb="5">
      <t xml:space="preserve">ユウタ </t>
    </rPh>
    <phoneticPr fontId="2"/>
  </si>
  <si>
    <t>中田 真由美</t>
    <rPh sb="0" eb="1">
      <t xml:space="preserve">ナカタ </t>
    </rPh>
    <rPh sb="3" eb="6">
      <t xml:space="preserve">マユミ </t>
    </rPh>
    <phoneticPr fontId="2"/>
  </si>
  <si>
    <t>竹内 さやか</t>
    <rPh sb="0" eb="2">
      <t xml:space="preserve">タケウチ </t>
    </rPh>
    <phoneticPr fontId="2"/>
  </si>
  <si>
    <t>△△△デベロップメント株式会社</t>
    <phoneticPr fontId="2"/>
  </si>
  <si>
    <t>永井 新一</t>
    <rPh sb="0" eb="2">
      <t xml:space="preserve">ナガイ </t>
    </rPh>
    <rPh sb="3" eb="5">
      <t xml:space="preserve">シンイチ </t>
    </rPh>
    <phoneticPr fontId="2"/>
  </si>
  <si>
    <t>井上 まり子</t>
    <rPh sb="0" eb="2">
      <t xml:space="preserve">イノウエ </t>
    </rPh>
    <rPh sb="5" eb="6">
      <t xml:space="preserve">コ </t>
    </rPh>
    <phoneticPr fontId="2"/>
  </si>
  <si>
    <t>森田 佳子</t>
    <rPh sb="0" eb="2">
      <t xml:space="preserve">モリタ </t>
    </rPh>
    <rPh sb="3" eb="5">
      <t xml:space="preserve">ヨシコ </t>
    </rPh>
    <phoneticPr fontId="2"/>
  </si>
  <si>
    <t>佐々木 里美</t>
    <rPh sb="0" eb="1">
      <t xml:space="preserve">ササキ </t>
    </rPh>
    <rPh sb="4" eb="6">
      <t xml:space="preserve">サトミ </t>
    </rPh>
    <phoneticPr fontId="2"/>
  </si>
  <si>
    <t>西川 太平</t>
    <rPh sb="0" eb="1">
      <t xml:space="preserve">ニシカワ </t>
    </rPh>
    <rPh sb="3" eb="5">
      <t xml:space="preserve">タイヘイ </t>
    </rPh>
    <phoneticPr fontId="2"/>
  </si>
  <si>
    <t>荒木 良</t>
    <rPh sb="0" eb="2">
      <t xml:space="preserve">アラキ </t>
    </rPh>
    <rPh sb="3" eb="4">
      <t xml:space="preserve">リョウ </t>
    </rPh>
    <phoneticPr fontId="2"/>
  </si>
  <si>
    <t>佐藤 孝之</t>
    <rPh sb="0" eb="2">
      <t xml:space="preserve">サトウ </t>
    </rPh>
    <rPh sb="3" eb="5">
      <t xml:space="preserve">タカユキ </t>
    </rPh>
    <phoneticPr fontId="2"/>
  </si>
  <si>
    <t>五十嵐 剛</t>
    <rPh sb="0" eb="3">
      <t xml:space="preserve">イガラシ </t>
    </rPh>
    <rPh sb="4" eb="5">
      <t xml:space="preserve">ツヨシ </t>
    </rPh>
    <phoneticPr fontId="2"/>
  </si>
  <si>
    <t>服部 健</t>
    <rPh sb="0" eb="2">
      <t xml:space="preserve">ハットリ </t>
    </rPh>
    <rPh sb="3" eb="4">
      <t xml:space="preserve">ケン </t>
    </rPh>
    <phoneticPr fontId="2"/>
  </si>
  <si>
    <t>鈴木 涼太</t>
    <rPh sb="0" eb="1">
      <t xml:space="preserve">スズキ </t>
    </rPh>
    <rPh sb="3" eb="5">
      <t xml:space="preserve">リョウタ </t>
    </rPh>
    <phoneticPr fontId="2"/>
  </si>
  <si>
    <t>後藤 慎一郎</t>
    <rPh sb="0" eb="2">
      <t xml:space="preserve">ゴトウ </t>
    </rPh>
    <rPh sb="3" eb="6">
      <t xml:space="preserve">シンイチロウ </t>
    </rPh>
    <phoneticPr fontId="2"/>
  </si>
  <si>
    <t>satou.yumiko@example.com</t>
  </si>
  <si>
    <t>suzuki.taro@example.com</t>
  </si>
  <si>
    <t>tanaka.madoka@example.com</t>
  </si>
  <si>
    <t>takahashi.kenta@example.com</t>
  </si>
  <si>
    <t>kobayashi.misaki@example.com</t>
  </si>
  <si>
    <t>ito.yuuka@example.com</t>
  </si>
  <si>
    <t>watanabe.takumi@example.com</t>
  </si>
  <si>
    <t>katou.akio@example.com</t>
  </si>
  <si>
    <t>sasaki.shinichi@example.com</t>
  </si>
  <si>
    <t>nakamura.misaki@example.com</t>
  </si>
  <si>
    <t>yoshida.sakura@example.com</t>
  </si>
  <si>
    <t>yamada.daisuke@example.com</t>
  </si>
  <si>
    <t>nakajima.nanako@example.com</t>
  </si>
  <si>
    <t>kimura.ryoko@example.com</t>
  </si>
  <si>
    <t>hayashi.yusuke@example.com</t>
  </si>
  <si>
    <t>shibuya.chizuru@example.com</t>
  </si>
  <si>
    <t>okada.sayo@example.com</t>
  </si>
  <si>
    <t>nishimura.kentaro@example.com</t>
  </si>
  <si>
    <t>maeda.tomoko@example.com</t>
  </si>
  <si>
    <t>yoshioka.daisuke@example.com</t>
  </si>
  <si>
    <t>fujimoto.misaki@example.com</t>
  </si>
  <si>
    <t>yoshikawa.daichi@example.com</t>
  </si>
  <si>
    <t>sano.kana@example.com</t>
  </si>
  <si>
    <t>matsumoto.takuya@example.com</t>
  </si>
  <si>
    <t>hasegawa.yumi@example.com</t>
  </si>
  <si>
    <t>iwata.daisuke@example.com</t>
  </si>
  <si>
    <t>sekine.sayuri@example.com</t>
  </si>
  <si>
    <t>sugawara.kenta@example.com</t>
  </si>
  <si>
    <t>sugiyama.ayaka@example.com</t>
  </si>
  <si>
    <t>otsuka.kazuya@example.com</t>
  </si>
  <si>
    <t>fujita.miki@example.com</t>
  </si>
  <si>
    <t>murakami.ryota@example.com</t>
  </si>
  <si>
    <t>satou.yumi@example.com</t>
  </si>
  <si>
    <t>oshima.kenji@example.com</t>
  </si>
  <si>
    <t>tamura.miho@example.com</t>
  </si>
  <si>
    <t>ogawa.takayuki@example.com</t>
  </si>
  <si>
    <t>takagi.yuta@example.com</t>
  </si>
  <si>
    <t>nakata.mayumi@example.com</t>
  </si>
  <si>
    <t>takeuchi.sayaka@example.com</t>
  </si>
  <si>
    <t>nagai.shinichi@example.com</t>
  </si>
  <si>
    <t>inoue.mariko@example.com</t>
  </si>
  <si>
    <t>morita.yoshiko@example.com</t>
  </si>
  <si>
    <t>sasaki.satomi@example.com</t>
  </si>
  <si>
    <t>nishikawa.tahei@example.com</t>
  </si>
  <si>
    <t>araki.ryo@example.com</t>
  </si>
  <si>
    <t>satou.takayuki@example.com</t>
  </si>
  <si>
    <t>igarashi.takeshi@example.com</t>
  </si>
  <si>
    <t>hattori.ken@example.com</t>
  </si>
  <si>
    <t>suzuki.ryota@example.com</t>
  </si>
  <si>
    <t>gotou.shinichiro@example.com</t>
  </si>
  <si>
    <t>a-19</t>
    <phoneticPr fontId="2"/>
  </si>
  <si>
    <t>a-40</t>
    <phoneticPr fontId="2"/>
  </si>
  <si>
    <t>a-22</t>
    <phoneticPr fontId="2"/>
  </si>
  <si>
    <t>a-30</t>
    <phoneticPr fontId="2"/>
  </si>
  <si>
    <t>a-34</t>
    <phoneticPr fontId="2"/>
  </si>
  <si>
    <t>a-35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</si>
</sst>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5" formatCode="&quot;¥&quot;#,##0;&quot;¥&quot;\-#,##0"/>
    <numFmt numFmtId="176" formatCode="yyyy&quot;/&quot;m&quot;/&quot;d"/>
    <numFmt numFmtId="177" formatCode="m&quot;月&quot;"/>
    <numFmt numFmtId="178" formatCode="[$¥]#,##0,"/>
    <numFmt numFmtId="179" formatCode="0.0%"/>
    <numFmt numFmtId="180" formatCode="[$¥-411]#,##0"/>
    <numFmt numFmtId="181" formatCode="yyyy/mm/dd"/>
    <numFmt numFmtId="182" formatCode="#,##0_);\(#,##0\);&quot;–&quot;_)"/>
    <numFmt numFmtId="183" formatCode="m/d/yyyy"/>
    <numFmt numFmtId="184" formatCode="[&lt;=999]000;[&lt;=9999]000\-00;000\-0000"/>
  </numFmts>
  <fonts count="51">
    <font>
      <sz val="10"/>
      <color rgb="FF000000"/>
      <name val="Arial"/>
      <scheme val="minor"/>
    </font>
    <font>
      <u/>
      <sz val="10"/>
      <color theme="10"/>
      <name val="Arial"/>
      <family val="2"/>
      <scheme val="minor"/>
    </font>
    <font>
      <sz val="6"/>
      <name val="Arial"/>
      <family val="3"/>
      <charset val="128"/>
      <scheme val="minor"/>
    </font>
    <font>
      <sz val="10"/>
      <color theme="1"/>
      <name val="メイリオ"/>
      <family val="2"/>
      <charset val="128"/>
    </font>
    <font>
      <sz val="10"/>
      <color rgb="FF000000"/>
      <name val="メイリオ"/>
      <family val="2"/>
      <charset val="128"/>
    </font>
    <font>
      <b/>
      <sz val="36"/>
      <color rgb="FFFF7A59"/>
      <name val="メイリオ"/>
      <family val="2"/>
      <charset val="128"/>
    </font>
    <font>
      <b/>
      <sz val="10"/>
      <color rgb="FF2D3E50"/>
      <name val="メイリオ"/>
      <family val="2"/>
      <charset val="128"/>
    </font>
    <font>
      <sz val="10"/>
      <color rgb="FF33475B"/>
      <name val="メイリオ"/>
      <family val="2"/>
      <charset val="128"/>
    </font>
    <font>
      <b/>
      <u/>
      <sz val="10"/>
      <color rgb="FF1155CC"/>
      <name val="メイリオ"/>
      <family val="2"/>
      <charset val="128"/>
    </font>
    <font>
      <sz val="10"/>
      <color rgb="FF2D3E50"/>
      <name val="メイリオ"/>
      <family val="2"/>
      <charset val="128"/>
    </font>
    <font>
      <b/>
      <u/>
      <sz val="10"/>
      <color rgb="FF33475B"/>
      <name val="メイリオ"/>
      <family val="2"/>
      <charset val="128"/>
    </font>
    <font>
      <b/>
      <sz val="10"/>
      <color rgb="FF33475B"/>
      <name val="メイリオ"/>
      <family val="2"/>
      <charset val="128"/>
    </font>
    <font>
      <b/>
      <sz val="10"/>
      <color rgb="FFFF7A59"/>
      <name val="メイリオ"/>
      <family val="2"/>
      <charset val="128"/>
    </font>
    <font>
      <sz val="12"/>
      <color rgb="FF33475B"/>
      <name val="メイリオ"/>
      <family val="2"/>
      <charset val="128"/>
    </font>
    <font>
      <sz val="10"/>
      <color theme="4" tint="-0.499984740745262"/>
      <name val="メイリオ"/>
      <family val="2"/>
      <charset val="128"/>
    </font>
    <font>
      <sz val="14"/>
      <color rgb="FF2D3E50"/>
      <name val="メイリオ"/>
      <family val="2"/>
      <charset val="128"/>
    </font>
    <font>
      <b/>
      <sz val="18"/>
      <color rgb="FFFFFFFF"/>
      <name val="メイリオ"/>
      <family val="2"/>
      <charset val="128"/>
    </font>
    <font>
      <sz val="18"/>
      <color rgb="FFFFFFFF"/>
      <name val="メイリオ"/>
      <family val="2"/>
      <charset val="128"/>
    </font>
    <font>
      <sz val="10"/>
      <name val="メイリオ"/>
      <family val="2"/>
      <charset val="128"/>
    </font>
    <font>
      <sz val="18"/>
      <color theme="1"/>
      <name val="メイリオ"/>
      <family val="2"/>
      <charset val="128"/>
    </font>
    <font>
      <sz val="10"/>
      <color rgb="FFFFFFFF"/>
      <name val="メイリオ"/>
      <family val="2"/>
      <charset val="128"/>
    </font>
    <font>
      <b/>
      <sz val="10"/>
      <color theme="1"/>
      <name val="メイリオ"/>
      <family val="2"/>
      <charset val="128"/>
    </font>
    <font>
      <b/>
      <sz val="10"/>
      <color rgb="FFFFFFFF"/>
      <name val="メイリオ"/>
      <family val="2"/>
      <charset val="128"/>
    </font>
    <font>
      <b/>
      <sz val="24"/>
      <color theme="1"/>
      <name val="メイリオ"/>
      <family val="2"/>
      <charset val="128"/>
    </font>
    <font>
      <b/>
      <sz val="24"/>
      <color rgb="FFFFFFFF"/>
      <name val="メイリオ"/>
      <family val="2"/>
      <charset val="128"/>
    </font>
    <font>
      <b/>
      <sz val="8"/>
      <color rgb="FF516F90"/>
      <name val="メイリオ"/>
      <family val="2"/>
      <charset val="128"/>
    </font>
    <font>
      <b/>
      <sz val="10"/>
      <color rgb="FF516F90"/>
      <name val="メイリオ"/>
      <family val="2"/>
      <charset val="128"/>
    </font>
    <font>
      <b/>
      <sz val="10"/>
      <color rgb="FFFF8F59"/>
      <name val="メイリオ"/>
      <family val="2"/>
      <charset val="128"/>
    </font>
    <font>
      <b/>
      <u/>
      <sz val="10"/>
      <color rgb="FF2D3E50"/>
      <name val="メイリオ"/>
      <family val="2"/>
      <charset val="128"/>
    </font>
    <font>
      <b/>
      <u/>
      <sz val="10"/>
      <color rgb="FF00A4BD"/>
      <name val="メイリオ"/>
      <family val="2"/>
      <charset val="128"/>
    </font>
    <font>
      <b/>
      <sz val="22"/>
      <color rgb="FFFFFFFF"/>
      <name val="メイリオ"/>
      <family val="2"/>
      <charset val="128"/>
    </font>
    <font>
      <sz val="22"/>
      <color rgb="FF000000"/>
      <name val="メイリオ"/>
      <family val="2"/>
      <charset val="128"/>
    </font>
    <font>
      <b/>
      <sz val="24"/>
      <color rgb="FF33475B"/>
      <name val="メイリオ"/>
      <family val="2"/>
      <charset val="128"/>
    </font>
    <font>
      <b/>
      <sz val="10"/>
      <color rgb="FF00A4BD"/>
      <name val="メイリオ"/>
      <family val="2"/>
      <charset val="128"/>
    </font>
    <font>
      <b/>
      <sz val="9"/>
      <color rgb="FFFFFFFF"/>
      <name val="メイリオ"/>
      <family val="2"/>
      <charset val="128"/>
    </font>
    <font>
      <u/>
      <sz val="10"/>
      <color rgb="FF1155CC"/>
      <name val="メイリオ"/>
      <family val="2"/>
      <charset val="128"/>
    </font>
    <font>
      <sz val="10"/>
      <color rgb="FF00A4BD"/>
      <name val="メイリオ"/>
      <family val="2"/>
      <charset val="128"/>
    </font>
    <font>
      <sz val="9"/>
      <color theme="1"/>
      <name val="メイリオ"/>
      <family val="2"/>
      <charset val="128"/>
    </font>
    <font>
      <sz val="9"/>
      <color rgb="FF33475B"/>
      <name val="メイリオ"/>
      <family val="2"/>
      <charset val="128"/>
    </font>
    <font>
      <sz val="10"/>
      <color rgb="FF33465B"/>
      <name val="メイリオ"/>
      <family val="2"/>
      <charset val="128"/>
    </font>
    <font>
      <sz val="9"/>
      <color rgb="FF00A4BD"/>
      <name val="メイリオ"/>
      <family val="2"/>
      <charset val="128"/>
    </font>
    <font>
      <sz val="9"/>
      <color rgb="FF33465B"/>
      <name val="メイリオ"/>
      <family val="2"/>
      <charset val="128"/>
    </font>
    <font>
      <sz val="9"/>
      <color rgb="FF000000"/>
      <name val="メイリオ"/>
      <family val="2"/>
      <charset val="128"/>
    </font>
    <font>
      <b/>
      <sz val="24"/>
      <color rgb="FF33465B"/>
      <name val="メイリオ"/>
      <family val="2"/>
      <charset val="128"/>
    </font>
    <font>
      <b/>
      <sz val="10"/>
      <color rgb="FFFF0000"/>
      <name val="メイリオ"/>
      <family val="2"/>
      <charset val="128"/>
    </font>
    <font>
      <b/>
      <sz val="10"/>
      <color rgb="FF0070C0"/>
      <name val="メイリオ"/>
      <family val="2"/>
      <charset val="128"/>
    </font>
    <font>
      <b/>
      <sz val="16"/>
      <color rgb="FF0070C0"/>
      <name val="メイリオ"/>
      <family val="2"/>
      <charset val="128"/>
    </font>
    <font>
      <sz val="10"/>
      <color rgb="FF000000"/>
      <name val="Arial"/>
      <family val="2"/>
      <scheme val="minor"/>
    </font>
    <font>
      <b/>
      <sz val="14"/>
      <color rgb="FFFFFFFF"/>
      <name val="メイリオ"/>
      <family val="2"/>
      <charset val="128"/>
    </font>
    <font>
      <sz val="14"/>
      <name val="メイリオ"/>
      <family val="2"/>
      <charset val="128"/>
    </font>
    <font>
      <b/>
      <sz val="10"/>
      <name val="メイリオ"/>
      <family val="2"/>
      <charset val="128"/>
    </font>
  </fonts>
  <fills count="15">
    <fill>
      <patternFill patternType="none"/>
    </fill>
    <fill>
      <patternFill patternType="gray125"/>
    </fill>
    <fill>
      <patternFill patternType="solid">
        <fgColor rgb="FFEAF0F6"/>
        <bgColor rgb="FFEAF0F6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33475B"/>
      </patternFill>
    </fill>
    <fill>
      <patternFill patternType="solid">
        <fgColor theme="1"/>
        <bgColor rgb="FF00A4BD"/>
      </patternFill>
    </fill>
    <fill>
      <patternFill patternType="solid">
        <fgColor theme="1"/>
        <bgColor rgb="FFFF7A59"/>
      </patternFill>
    </fill>
    <fill>
      <patternFill patternType="solid">
        <fgColor rgb="FF0070C0"/>
        <bgColor indexed="64"/>
      </patternFill>
    </fill>
    <fill>
      <patternFill patternType="solid">
        <fgColor theme="1"/>
        <bgColor rgb="FF2D3E50"/>
      </patternFill>
    </fill>
    <fill>
      <patternFill patternType="solid">
        <fgColor theme="4" tint="-0.249977111117893"/>
        <bgColor rgb="FF516F9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rgb="FF7C98B6"/>
      </patternFill>
    </fill>
    <fill>
      <patternFill patternType="solid">
        <fgColor theme="4"/>
        <bgColor rgb="FFFF7A59"/>
      </patternFill>
    </fill>
    <fill>
      <patternFill patternType="solid">
        <fgColor theme="6"/>
        <bgColor indexed="64"/>
      </patternFill>
    </fill>
  </fills>
  <borders count="51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33475B"/>
      </top>
      <bottom style="thin">
        <color rgb="FFFFFFFF"/>
      </bottom>
      <diagonal/>
    </border>
    <border>
      <left style="thin">
        <color rgb="FF33475B"/>
      </left>
      <right/>
      <top style="thin">
        <color rgb="FF33475B"/>
      </top>
      <bottom style="thin">
        <color rgb="FFFFFFFF"/>
      </bottom>
      <diagonal/>
    </border>
    <border>
      <left/>
      <right style="thin">
        <color rgb="FF33475B"/>
      </right>
      <top style="thin">
        <color rgb="FF33475B"/>
      </top>
      <bottom style="thin">
        <color rgb="FFFFFFFF"/>
      </bottom>
      <diagonal/>
    </border>
    <border>
      <left style="thin">
        <color rgb="FF33475B"/>
      </left>
      <right/>
      <top style="thin">
        <color rgb="FF33475B"/>
      </top>
      <bottom/>
      <diagonal/>
    </border>
    <border>
      <left/>
      <right/>
      <top style="thin">
        <color rgb="FF33475B"/>
      </top>
      <bottom/>
      <diagonal/>
    </border>
    <border>
      <left style="thin">
        <color rgb="FF33475B"/>
      </left>
      <right/>
      <top/>
      <bottom/>
      <diagonal/>
    </border>
    <border>
      <left style="thin">
        <color rgb="FF33475B"/>
      </left>
      <right/>
      <top/>
      <bottom style="thin">
        <color rgb="FF33475B"/>
      </bottom>
      <diagonal/>
    </border>
    <border>
      <left/>
      <right/>
      <top/>
      <bottom style="thin">
        <color rgb="FF33475B"/>
      </bottom>
      <diagonal/>
    </border>
    <border>
      <left style="thin">
        <color rgb="FF2D3E50"/>
      </left>
      <right/>
      <top style="thin">
        <color rgb="FF2D3E50"/>
      </top>
      <bottom style="thin">
        <color rgb="FF2D3E50"/>
      </bottom>
      <diagonal/>
    </border>
    <border>
      <left/>
      <right style="thin">
        <color rgb="FF2D3E50"/>
      </right>
      <top style="thin">
        <color rgb="FF2D3E50"/>
      </top>
      <bottom style="thin">
        <color rgb="FF2D3E50"/>
      </bottom>
      <diagonal/>
    </border>
    <border>
      <left/>
      <right/>
      <top/>
      <bottom style="thin">
        <color rgb="FFFFFFFF"/>
      </bottom>
      <diagonal/>
    </border>
    <border>
      <left style="thin">
        <color rgb="FF33475B"/>
      </left>
      <right/>
      <top style="thin">
        <color rgb="FF33475B"/>
      </top>
      <bottom style="thin">
        <color rgb="FF33475B"/>
      </bottom>
      <diagonal/>
    </border>
    <border>
      <left/>
      <right style="thin">
        <color rgb="FFFFFFFF"/>
      </right>
      <top style="thin">
        <color rgb="FF33475B"/>
      </top>
      <bottom style="thin">
        <color rgb="FF33475B"/>
      </bottom>
      <diagonal/>
    </border>
    <border>
      <left style="thin">
        <color rgb="FF2D3E50"/>
      </left>
      <right style="thin">
        <color rgb="FF2D3E50"/>
      </right>
      <top style="thin">
        <color rgb="FF2D3E50"/>
      </top>
      <bottom style="thin">
        <color rgb="FF33475B"/>
      </bottom>
      <diagonal/>
    </border>
    <border>
      <left style="thin">
        <color rgb="FFFFFFFF"/>
      </left>
      <right style="thin">
        <color rgb="FFFFFFFF"/>
      </right>
      <top style="thin">
        <color rgb="FF33475B"/>
      </top>
      <bottom style="thin">
        <color rgb="FF33475B"/>
      </bottom>
      <diagonal/>
    </border>
    <border>
      <left style="thin">
        <color rgb="FFFFFFFF"/>
      </left>
      <right/>
      <top style="thin">
        <color rgb="FF33475B"/>
      </top>
      <bottom style="thin">
        <color rgb="FF33475B"/>
      </bottom>
      <diagonal/>
    </border>
    <border>
      <left style="thin">
        <color rgb="FF2D3E50"/>
      </left>
      <right/>
      <top style="thin">
        <color rgb="FF33475B"/>
      </top>
      <bottom style="thin">
        <color rgb="FF2D3E50"/>
      </bottom>
      <diagonal/>
    </border>
    <border>
      <left/>
      <right style="thin">
        <color rgb="FF2D3E50"/>
      </right>
      <top style="thin">
        <color rgb="FF33475B"/>
      </top>
      <bottom style="thin">
        <color rgb="FF2D3E50"/>
      </bottom>
      <diagonal/>
    </border>
    <border>
      <left style="thin">
        <color rgb="FF2D3E50"/>
      </left>
      <right style="thin">
        <color rgb="FF2D3E50"/>
      </right>
      <top style="thin">
        <color rgb="FF33475B"/>
      </top>
      <bottom style="thin">
        <color rgb="FF2D3E50"/>
      </bottom>
      <diagonal/>
    </border>
    <border>
      <left style="thin">
        <color rgb="FF2D3E50"/>
      </left>
      <right style="thin">
        <color rgb="FF2D3E50"/>
      </right>
      <top style="thin">
        <color rgb="FF2D3E50"/>
      </top>
      <bottom style="thin">
        <color rgb="FF2D3E50"/>
      </bottom>
      <diagonal/>
    </border>
    <border>
      <left/>
      <right/>
      <top style="thin">
        <color rgb="FF33475B"/>
      </top>
      <bottom style="thin">
        <color rgb="FF33475B"/>
      </bottom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33475B"/>
      </top>
      <bottom style="thin">
        <color rgb="FF2D3E50"/>
      </bottom>
      <diagonal/>
    </border>
    <border>
      <left/>
      <right/>
      <top style="thin">
        <color rgb="FF2D3E50"/>
      </top>
      <bottom style="thin">
        <color rgb="FF2D3E50"/>
      </bottom>
      <diagonal/>
    </border>
    <border>
      <left style="thin">
        <color rgb="FF33475B"/>
      </left>
      <right style="thin">
        <color rgb="FF33475B"/>
      </right>
      <top style="thin">
        <color rgb="FF33475B"/>
      </top>
      <bottom style="thin">
        <color rgb="FF33475B"/>
      </bottom>
      <diagonal/>
    </border>
    <border>
      <left style="thin">
        <color rgb="FF2D3E50"/>
      </left>
      <right/>
      <top/>
      <bottom/>
      <diagonal/>
    </border>
    <border>
      <left style="thin">
        <color rgb="FF2D3E50"/>
      </left>
      <right style="thin">
        <color rgb="FF2D3E50"/>
      </right>
      <top style="thin">
        <color rgb="FF2D3E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33475B"/>
      </right>
      <top/>
      <bottom/>
      <diagonal/>
    </border>
    <border>
      <left/>
      <right style="thin">
        <color rgb="FF33475B"/>
      </right>
      <top style="thin">
        <color rgb="FF33475B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2D3E50"/>
      </left>
      <right/>
      <top style="thin">
        <color rgb="FF33475B"/>
      </top>
      <bottom/>
      <diagonal/>
    </border>
    <border>
      <left/>
      <right style="thin">
        <color rgb="FF2D3E50"/>
      </right>
      <top/>
      <bottom style="thin">
        <color rgb="FF2D3E5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indexed="65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47" fillId="0" borderId="0" applyFont="0" applyFill="0" applyBorder="0" applyAlignment="0" applyProtection="0">
      <alignment vertical="center"/>
    </xf>
  </cellStyleXfs>
  <cellXfs count="251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176" fontId="13" fillId="0" borderId="0" xfId="0" applyNumberFormat="1" applyFont="1"/>
    <xf numFmtId="0" fontId="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/>
    <xf numFmtId="0" fontId="21" fillId="0" borderId="0" xfId="0" applyFont="1"/>
    <xf numFmtId="0" fontId="23" fillId="0" borderId="0" xfId="0" applyFont="1" applyAlignment="1">
      <alignment horizontal="center"/>
    </xf>
    <xf numFmtId="0" fontId="25" fillId="0" borderId="10" xfId="0" applyFont="1" applyBorder="1" applyAlignment="1">
      <alignment horizontal="center"/>
    </xf>
    <xf numFmtId="179" fontId="26" fillId="0" borderId="11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79" fontId="6" fillId="0" borderId="11" xfId="0" applyNumberFormat="1" applyFont="1" applyBorder="1" applyAlignment="1">
      <alignment horizontal="center"/>
    </xf>
    <xf numFmtId="0" fontId="22" fillId="0" borderId="0" xfId="0" applyFont="1"/>
    <xf numFmtId="0" fontId="24" fillId="0" borderId="0" xfId="0" applyFont="1" applyAlignment="1">
      <alignment horizontal="center"/>
    </xf>
    <xf numFmtId="0" fontId="20" fillId="0" borderId="12" xfId="0" applyFont="1" applyBorder="1"/>
    <xf numFmtId="0" fontId="11" fillId="0" borderId="0" xfId="0" applyFont="1" applyAlignment="1">
      <alignment horizontal="center"/>
    </xf>
    <xf numFmtId="0" fontId="9" fillId="0" borderId="19" xfId="0" applyFont="1" applyBorder="1"/>
    <xf numFmtId="0" fontId="9" fillId="0" borderId="20" xfId="0" applyFont="1" applyBorder="1"/>
    <xf numFmtId="179" fontId="9" fillId="0" borderId="20" xfId="0" applyNumberFormat="1" applyFont="1" applyBorder="1"/>
    <xf numFmtId="178" fontId="6" fillId="2" borderId="21" xfId="0" applyNumberFormat="1" applyFont="1" applyFill="1" applyBorder="1"/>
    <xf numFmtId="179" fontId="6" fillId="2" borderId="21" xfId="0" applyNumberFormat="1" applyFont="1" applyFill="1" applyBorder="1"/>
    <xf numFmtId="0" fontId="27" fillId="0" borderId="0" xfId="0" applyFont="1"/>
    <xf numFmtId="0" fontId="27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82" fontId="7" fillId="0" borderId="0" xfId="0" applyNumberFormat="1" applyFont="1" applyAlignment="1">
      <alignment vertical="center"/>
    </xf>
    <xf numFmtId="183" fontId="7" fillId="0" borderId="0" xfId="0" applyNumberFormat="1" applyFont="1" applyAlignment="1">
      <alignment vertical="center"/>
    </xf>
    <xf numFmtId="0" fontId="3" fillId="3" borderId="0" xfId="0" applyFont="1" applyFill="1" applyAlignment="1">
      <alignment vertical="center"/>
    </xf>
    <xf numFmtId="0" fontId="12" fillId="0" borderId="0" xfId="0" applyFont="1" applyAlignment="1">
      <alignment horizontal="center" vertical="center"/>
    </xf>
    <xf numFmtId="182" fontId="3" fillId="0" borderId="0" xfId="0" applyNumberFormat="1" applyFont="1"/>
    <xf numFmtId="183" fontId="3" fillId="0" borderId="0" xfId="0" applyNumberFormat="1" applyFont="1"/>
    <xf numFmtId="0" fontId="3" fillId="3" borderId="0" xfId="0" applyFont="1" applyFill="1"/>
    <xf numFmtId="0" fontId="33" fillId="0" borderId="0" xfId="0" applyFont="1"/>
    <xf numFmtId="0" fontId="3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37" fillId="0" borderId="0" xfId="0" applyFont="1" applyAlignment="1">
      <alignment vertical="center"/>
    </xf>
    <xf numFmtId="0" fontId="37" fillId="0" borderId="0" xfId="0" applyFont="1"/>
    <xf numFmtId="0" fontId="42" fillId="0" borderId="0" xfId="0" applyFont="1"/>
    <xf numFmtId="0" fontId="39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39" fillId="0" borderId="0" xfId="0" applyFont="1"/>
    <xf numFmtId="0" fontId="39" fillId="0" borderId="26" xfId="0" applyFont="1" applyBorder="1"/>
    <xf numFmtId="0" fontId="20" fillId="5" borderId="26" xfId="0" applyFont="1" applyFill="1" applyBorder="1"/>
    <xf numFmtId="0" fontId="2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4" fillId="0" borderId="0" xfId="0" applyFont="1" applyAlignment="1">
      <alignment vertical="center"/>
    </xf>
    <xf numFmtId="0" fontId="16" fillId="9" borderId="2" xfId="0" applyFont="1" applyFill="1" applyBorder="1" applyAlignment="1">
      <alignment vertical="center"/>
    </xf>
    <xf numFmtId="0" fontId="17" fillId="9" borderId="2" xfId="0" applyFont="1" applyFill="1" applyBorder="1" applyAlignment="1">
      <alignment vertical="center"/>
    </xf>
    <xf numFmtId="177" fontId="17" fillId="9" borderId="2" xfId="0" applyNumberFormat="1" applyFont="1" applyFill="1" applyBorder="1" applyAlignment="1">
      <alignment vertical="center"/>
    </xf>
    <xf numFmtId="0" fontId="17" fillId="9" borderId="3" xfId="0" applyFont="1" applyFill="1" applyBorder="1" applyAlignment="1">
      <alignment vertical="center"/>
    </xf>
    <xf numFmtId="0" fontId="17" fillId="9" borderId="4" xfId="0" applyFont="1" applyFill="1" applyBorder="1" applyAlignment="1">
      <alignment vertical="center"/>
    </xf>
    <xf numFmtId="0" fontId="22" fillId="9" borderId="15" xfId="0" applyFont="1" applyFill="1" applyBorder="1" applyAlignment="1">
      <alignment horizontal="center"/>
    </xf>
    <xf numFmtId="0" fontId="22" fillId="9" borderId="16" xfId="0" applyFont="1" applyFill="1" applyBorder="1" applyAlignment="1">
      <alignment horizontal="center"/>
    </xf>
    <xf numFmtId="0" fontId="22" fillId="9" borderId="23" xfId="0" applyFont="1" applyFill="1" applyBorder="1" applyAlignment="1">
      <alignment horizontal="center"/>
    </xf>
    <xf numFmtId="0" fontId="45" fillId="0" borderId="0" xfId="0" applyFont="1"/>
    <xf numFmtId="0" fontId="22" fillId="6" borderId="28" xfId="0" applyFont="1" applyFill="1" applyBorder="1" applyAlignment="1">
      <alignment horizontal="center"/>
    </xf>
    <xf numFmtId="14" fontId="9" fillId="0" borderId="30" xfId="0" applyNumberFormat="1" applyFont="1" applyBorder="1"/>
    <xf numFmtId="0" fontId="9" fillId="0" borderId="30" xfId="0" applyFont="1" applyBorder="1" applyAlignment="1">
      <alignment horizontal="center"/>
    </xf>
    <xf numFmtId="0" fontId="39" fillId="0" borderId="30" xfId="0" applyFont="1" applyBorder="1"/>
    <xf numFmtId="0" fontId="9" fillId="0" borderId="30" xfId="0" applyFont="1" applyBorder="1"/>
    <xf numFmtId="0" fontId="9" fillId="0" borderId="3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9" fillId="0" borderId="31" xfId="0" applyFont="1" applyBorder="1" applyAlignment="1">
      <alignment wrapText="1"/>
    </xf>
    <xf numFmtId="14" fontId="9" fillId="0" borderId="29" xfId="0" applyNumberFormat="1" applyFont="1" applyBorder="1"/>
    <xf numFmtId="0" fontId="39" fillId="0" borderId="29" xfId="0" applyFont="1" applyBorder="1"/>
    <xf numFmtId="0" fontId="9" fillId="0" borderId="29" xfId="0" applyFont="1" applyBorder="1"/>
    <xf numFmtId="0" fontId="9" fillId="0" borderId="29" xfId="0" applyFont="1" applyBorder="1" applyAlignment="1">
      <alignment wrapText="1"/>
    </xf>
    <xf numFmtId="0" fontId="9" fillId="0" borderId="33" xfId="0" applyFont="1" applyBorder="1" applyAlignment="1">
      <alignment wrapText="1"/>
    </xf>
    <xf numFmtId="0" fontId="35" fillId="0" borderId="29" xfId="0" applyFont="1" applyBorder="1" applyAlignment="1">
      <alignment wrapText="1"/>
    </xf>
    <xf numFmtId="181" fontId="9" fillId="0" borderId="29" xfId="0" applyNumberFormat="1" applyFont="1" applyBorder="1"/>
    <xf numFmtId="0" fontId="9" fillId="0" borderId="34" xfId="0" applyFont="1" applyBorder="1"/>
    <xf numFmtId="0" fontId="9" fillId="0" borderId="34" xfId="0" applyFont="1" applyBorder="1" applyAlignment="1">
      <alignment wrapText="1"/>
    </xf>
    <xf numFmtId="0" fontId="9" fillId="0" borderId="35" xfId="0" applyFont="1" applyBorder="1" applyAlignment="1">
      <alignment wrapText="1"/>
    </xf>
    <xf numFmtId="184" fontId="9" fillId="0" borderId="32" xfId="0" applyNumberFormat="1" applyFont="1" applyBorder="1"/>
    <xf numFmtId="0" fontId="7" fillId="0" borderId="1" xfId="0" applyFont="1" applyBorder="1" applyAlignment="1">
      <alignment vertical="center"/>
    </xf>
    <xf numFmtId="14" fontId="7" fillId="0" borderId="1" xfId="0" applyNumberFormat="1" applyFont="1" applyBorder="1" applyAlignment="1">
      <alignment vertical="center"/>
    </xf>
    <xf numFmtId="18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vertical="center"/>
    </xf>
    <xf numFmtId="181" fontId="7" fillId="0" borderId="1" xfId="0" applyNumberFormat="1" applyFont="1" applyBorder="1" applyAlignment="1">
      <alignment vertical="center"/>
    </xf>
    <xf numFmtId="180" fontId="7" fillId="0" borderId="1" xfId="0" applyNumberFormat="1" applyFont="1" applyBorder="1" applyAlignment="1">
      <alignment vertical="center"/>
    </xf>
    <xf numFmtId="14" fontId="7" fillId="0" borderId="1" xfId="0" applyNumberFormat="1" applyFont="1" applyBorder="1" applyAlignment="1">
      <alignment horizontal="right" vertical="center"/>
    </xf>
    <xf numFmtId="180" fontId="7" fillId="0" borderId="1" xfId="0" applyNumberFormat="1" applyFont="1" applyBorder="1" applyAlignment="1">
      <alignment horizontal="right" vertical="center"/>
    </xf>
    <xf numFmtId="183" fontId="7" fillId="0" borderId="1" xfId="0" applyNumberFormat="1" applyFont="1" applyBorder="1" applyAlignment="1">
      <alignment vertical="center"/>
    </xf>
    <xf numFmtId="0" fontId="4" fillId="0" borderId="1" xfId="0" applyFont="1" applyBorder="1"/>
    <xf numFmtId="0" fontId="34" fillId="0" borderId="29" xfId="0" applyFont="1" applyBorder="1" applyAlignment="1">
      <alignment horizontal="center" vertical="center"/>
    </xf>
    <xf numFmtId="182" fontId="34" fillId="0" borderId="29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vertical="center"/>
    </xf>
    <xf numFmtId="14" fontId="7" fillId="0" borderId="29" xfId="0" applyNumberFormat="1" applyFont="1" applyBorder="1" applyAlignment="1">
      <alignment vertical="center"/>
    </xf>
    <xf numFmtId="181" fontId="7" fillId="0" borderId="29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9" fontId="7" fillId="0" borderId="29" xfId="0" applyNumberFormat="1" applyFont="1" applyBorder="1" applyAlignment="1">
      <alignment vertical="center"/>
    </xf>
    <xf numFmtId="181" fontId="7" fillId="0" borderId="29" xfId="0" applyNumberFormat="1" applyFont="1" applyBorder="1" applyAlignment="1">
      <alignment vertical="center"/>
    </xf>
    <xf numFmtId="180" fontId="7" fillId="0" borderId="29" xfId="0" applyNumberFormat="1" applyFont="1" applyBorder="1" applyAlignment="1">
      <alignment vertical="center"/>
    </xf>
    <xf numFmtId="14" fontId="7" fillId="0" borderId="29" xfId="0" applyNumberFormat="1" applyFont="1" applyBorder="1" applyAlignment="1">
      <alignment horizontal="right" vertical="center"/>
    </xf>
    <xf numFmtId="180" fontId="7" fillId="0" borderId="29" xfId="0" applyNumberFormat="1" applyFont="1" applyBorder="1" applyAlignment="1">
      <alignment horizontal="right" vertical="center"/>
    </xf>
    <xf numFmtId="178" fontId="6" fillId="12" borderId="20" xfId="0" applyNumberFormat="1" applyFont="1" applyFill="1" applyBorder="1"/>
    <xf numFmtId="178" fontId="6" fillId="12" borderId="21" xfId="0" applyNumberFormat="1" applyFont="1" applyFill="1" applyBorder="1"/>
    <xf numFmtId="0" fontId="34" fillId="8" borderId="29" xfId="0" applyFont="1" applyFill="1" applyBorder="1" applyAlignment="1">
      <alignment horizontal="center" vertical="center"/>
    </xf>
    <xf numFmtId="0" fontId="22" fillId="7" borderId="28" xfId="0" applyFont="1" applyFill="1" applyBorder="1" applyAlignment="1">
      <alignment horizontal="center"/>
    </xf>
    <xf numFmtId="0" fontId="34" fillId="0" borderId="29" xfId="0" applyFont="1" applyBorder="1" applyAlignment="1" applyProtection="1">
      <alignment horizontal="center" vertical="center"/>
      <protection locked="0"/>
    </xf>
    <xf numFmtId="0" fontId="34" fillId="8" borderId="29" xfId="0" applyFont="1" applyFill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vertical="center"/>
      <protection locked="0"/>
    </xf>
    <xf numFmtId="0" fontId="39" fillId="0" borderId="29" xfId="0" applyFont="1" applyBorder="1" applyProtection="1"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39" fillId="0" borderId="1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22" fillId="9" borderId="17" xfId="0" applyFont="1" applyFill="1" applyBorder="1" applyAlignment="1">
      <alignment horizontal="center"/>
    </xf>
    <xf numFmtId="180" fontId="6" fillId="0" borderId="18" xfId="0" applyNumberFormat="1" applyFont="1" applyBorder="1"/>
    <xf numFmtId="178" fontId="30" fillId="10" borderId="7" xfId="0" applyNumberFormat="1" applyFont="1" applyFill="1" applyBorder="1" applyAlignment="1">
      <alignment horizontal="centerContinuous"/>
    </xf>
    <xf numFmtId="178" fontId="30" fillId="10" borderId="36" xfId="0" applyNumberFormat="1" applyFont="1" applyFill="1" applyBorder="1" applyAlignment="1">
      <alignment horizontal="centerContinuous"/>
    </xf>
    <xf numFmtId="0" fontId="14" fillId="0" borderId="1" xfId="0" applyFont="1" applyBorder="1"/>
    <xf numFmtId="0" fontId="9" fillId="0" borderId="18" xfId="0" applyFont="1" applyBorder="1" applyAlignment="1">
      <alignment horizontal="centerContinuous" vertical="center"/>
    </xf>
    <xf numFmtId="9" fontId="9" fillId="0" borderId="20" xfId="2" applyFont="1" applyBorder="1" applyAlignment="1"/>
    <xf numFmtId="5" fontId="6" fillId="2" borderId="21" xfId="0" applyNumberFormat="1" applyFont="1" applyFill="1" applyBorder="1"/>
    <xf numFmtId="5" fontId="6" fillId="0" borderId="20" xfId="0" applyNumberFormat="1" applyFont="1" applyBorder="1"/>
    <xf numFmtId="0" fontId="22" fillId="9" borderId="14" xfId="0" applyFont="1" applyFill="1" applyBorder="1" applyAlignment="1">
      <alignment horizontal="center"/>
    </xf>
    <xf numFmtId="5" fontId="9" fillId="0" borderId="20" xfId="0" applyNumberFormat="1" applyFont="1" applyBorder="1"/>
    <xf numFmtId="179" fontId="9" fillId="0" borderId="19" xfId="2" applyNumberFormat="1" applyFont="1" applyBorder="1" applyAlignment="1"/>
    <xf numFmtId="0" fontId="6" fillId="2" borderId="10" xfId="0" applyFont="1" applyFill="1" applyBorder="1"/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9" fillId="2" borderId="1" xfId="0" applyFont="1" applyFill="1" applyBorder="1"/>
    <xf numFmtId="0" fontId="9" fillId="3" borderId="40" xfId="0" applyFont="1" applyFill="1" applyBorder="1"/>
    <xf numFmtId="0" fontId="9" fillId="2" borderId="40" xfId="0" applyFont="1" applyFill="1" applyBorder="1"/>
    <xf numFmtId="0" fontId="9" fillId="3" borderId="41" xfId="0" applyFont="1" applyFill="1" applyBorder="1"/>
    <xf numFmtId="14" fontId="9" fillId="3" borderId="1" xfId="0" applyNumberFormat="1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/>
    </xf>
    <xf numFmtId="0" fontId="18" fillId="3" borderId="1" xfId="0" applyFont="1" applyFill="1" applyBorder="1"/>
    <xf numFmtId="14" fontId="9" fillId="2" borderId="1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2" borderId="1" xfId="0" applyFont="1" applyFill="1" applyBorder="1"/>
    <xf numFmtId="181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4" fontId="9" fillId="3" borderId="38" xfId="0" applyNumberFormat="1" applyFont="1" applyFill="1" applyBorder="1"/>
    <xf numFmtId="14" fontId="9" fillId="2" borderId="38" xfId="0" applyNumberFormat="1" applyFont="1" applyFill="1" applyBorder="1"/>
    <xf numFmtId="14" fontId="9" fillId="3" borderId="31" xfId="0" applyNumberFormat="1" applyFont="1" applyFill="1" applyBorder="1"/>
    <xf numFmtId="0" fontId="9" fillId="3" borderId="39" xfId="0" applyFont="1" applyFill="1" applyBorder="1" applyAlignment="1">
      <alignment horizontal="center"/>
    </xf>
    <xf numFmtId="0" fontId="18" fillId="3" borderId="39" xfId="0" applyFont="1" applyFill="1" applyBorder="1"/>
    <xf numFmtId="0" fontId="9" fillId="3" borderId="39" xfId="0" applyFont="1" applyFill="1" applyBorder="1"/>
    <xf numFmtId="0" fontId="22" fillId="6" borderId="33" xfId="0" applyFont="1" applyFill="1" applyBorder="1" applyAlignment="1">
      <alignment horizontal="center"/>
    </xf>
    <xf numFmtId="0" fontId="22" fillId="6" borderId="42" xfId="0" applyFont="1" applyFill="1" applyBorder="1" applyAlignment="1">
      <alignment horizontal="center"/>
    </xf>
    <xf numFmtId="0" fontId="48" fillId="10" borderId="37" xfId="0" applyFont="1" applyFill="1" applyBorder="1" applyAlignment="1">
      <alignment horizontal="centerContinuous" vertical="center"/>
    </xf>
    <xf numFmtId="0" fontId="48" fillId="10" borderId="5" xfId="0" applyFont="1" applyFill="1" applyBorder="1" applyAlignment="1">
      <alignment horizontal="centerContinuous" vertical="center"/>
    </xf>
    <xf numFmtId="0" fontId="6" fillId="2" borderId="11" xfId="0" applyFont="1" applyFill="1" applyBorder="1"/>
    <xf numFmtId="0" fontId="6" fillId="2" borderId="21" xfId="0" applyFont="1" applyFill="1" applyBorder="1"/>
    <xf numFmtId="0" fontId="9" fillId="0" borderId="18" xfId="0" applyFont="1" applyBorder="1"/>
    <xf numFmtId="9" fontId="6" fillId="2" borderId="21" xfId="2" applyFont="1" applyFill="1" applyBorder="1" applyAlignment="1"/>
    <xf numFmtId="179" fontId="6" fillId="2" borderId="21" xfId="2" applyNumberFormat="1" applyFont="1" applyFill="1" applyBorder="1" applyAlignment="1"/>
    <xf numFmtId="0" fontId="22" fillId="9" borderId="17" xfId="0" applyFont="1" applyFill="1" applyBorder="1" applyAlignment="1">
      <alignment horizontal="centerContinuous"/>
    </xf>
    <xf numFmtId="180" fontId="6" fillId="0" borderId="18" xfId="0" applyNumberFormat="1" applyFont="1" applyBorder="1" applyAlignment="1">
      <alignment horizontal="center"/>
    </xf>
    <xf numFmtId="179" fontId="6" fillId="2" borderId="10" xfId="0" applyNumberFormat="1" applyFont="1" applyFill="1" applyBorder="1"/>
    <xf numFmtId="180" fontId="6" fillId="0" borderId="43" xfId="0" applyNumberFormat="1" applyFont="1" applyBorder="1"/>
    <xf numFmtId="180" fontId="6" fillId="2" borderId="33" xfId="0" applyNumberFormat="1" applyFont="1" applyFill="1" applyBorder="1"/>
    <xf numFmtId="180" fontId="6" fillId="2" borderId="32" xfId="0" applyNumberFormat="1" applyFont="1" applyFill="1" applyBorder="1"/>
    <xf numFmtId="180" fontId="6" fillId="0" borderId="44" xfId="0" applyNumberFormat="1" applyFont="1" applyBorder="1"/>
    <xf numFmtId="0" fontId="22" fillId="9" borderId="1" xfId="0" applyFont="1" applyFill="1" applyBorder="1" applyAlignment="1">
      <alignment horizontal="center"/>
    </xf>
    <xf numFmtId="14" fontId="3" fillId="14" borderId="29" xfId="0" applyNumberFormat="1" applyFont="1" applyFill="1" applyBorder="1" applyAlignment="1">
      <alignment vertical="center"/>
    </xf>
    <xf numFmtId="14" fontId="3" fillId="14" borderId="29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8" xfId="0" applyBorder="1"/>
    <xf numFmtId="0" fontId="0" fillId="0" borderId="45" xfId="0" pivotButton="1" applyBorder="1"/>
    <xf numFmtId="0" fontId="0" fillId="0" borderId="45" xfId="0" applyBorder="1" applyAlignment="1">
      <alignment horizontal="left"/>
    </xf>
    <xf numFmtId="0" fontId="0" fillId="0" borderId="45" xfId="0" applyBorder="1"/>
    <xf numFmtId="0" fontId="0" fillId="0" borderId="46" xfId="0" applyBorder="1" applyAlignment="1">
      <alignment horizontal="left"/>
    </xf>
    <xf numFmtId="0" fontId="0" fillId="0" borderId="46" xfId="0" applyBorder="1"/>
    <xf numFmtId="0" fontId="0" fillId="0" borderId="48" xfId="0" applyBorder="1" applyAlignment="1">
      <alignment horizontal="left"/>
    </xf>
    <xf numFmtId="0" fontId="4" fillId="3" borderId="0" xfId="0" applyFont="1" applyFill="1"/>
    <xf numFmtId="9" fontId="0" fillId="0" borderId="47" xfId="0" applyNumberFormat="1" applyBorder="1"/>
    <xf numFmtId="9" fontId="0" fillId="0" borderId="50" xfId="0" applyNumberFormat="1" applyBorder="1"/>
    <xf numFmtId="9" fontId="0" fillId="0" borderId="49" xfId="0" applyNumberFormat="1" applyBorder="1"/>
    <xf numFmtId="0" fontId="0" fillId="0" borderId="45" xfId="0" applyBorder="1" applyAlignment="1">
      <alignment horizontal="center"/>
    </xf>
    <xf numFmtId="0" fontId="0" fillId="0" borderId="47" xfId="0" applyBorder="1" applyAlignment="1">
      <alignment horizontal="center"/>
    </xf>
    <xf numFmtId="0" fontId="3" fillId="0" borderId="1" xfId="0" applyFont="1" applyBorder="1"/>
    <xf numFmtId="0" fontId="4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/>
    <xf numFmtId="0" fontId="9" fillId="0" borderId="1" xfId="0" applyFont="1" applyBorder="1"/>
    <xf numFmtId="0" fontId="12" fillId="0" borderId="1" xfId="0" applyFont="1" applyBorder="1"/>
    <xf numFmtId="0" fontId="34" fillId="0" borderId="0" xfId="0" applyFont="1"/>
    <xf numFmtId="0" fontId="38" fillId="0" borderId="1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0" fontId="38" fillId="0" borderId="27" xfId="0" applyFont="1" applyBorder="1" applyAlignment="1">
      <alignment vertical="center"/>
    </xf>
    <xf numFmtId="0" fontId="39" fillId="0" borderId="38" xfId="0" applyFont="1" applyBorder="1"/>
    <xf numFmtId="0" fontId="38" fillId="0" borderId="38" xfId="0" applyFont="1" applyBorder="1"/>
    <xf numFmtId="0" fontId="1" fillId="0" borderId="27" xfId="1" applyFill="1" applyBorder="1" applyAlignment="1">
      <alignment vertical="center"/>
    </xf>
    <xf numFmtId="49" fontId="38" fillId="0" borderId="27" xfId="0" applyNumberFormat="1" applyFont="1" applyBorder="1" applyAlignment="1">
      <alignment vertical="center"/>
    </xf>
    <xf numFmtId="0" fontId="38" fillId="0" borderId="27" xfId="0" applyFont="1" applyBorder="1" applyAlignment="1">
      <alignment vertical="center" wrapText="1"/>
    </xf>
    <xf numFmtId="0" fontId="1" fillId="0" borderId="27" xfId="1" applyFill="1" applyBorder="1"/>
    <xf numFmtId="0" fontId="38" fillId="0" borderId="27" xfId="0" applyFont="1" applyBorder="1" applyAlignment="1">
      <alignment horizontal="center"/>
    </xf>
    <xf numFmtId="14" fontId="38" fillId="0" borderId="27" xfId="0" applyNumberFormat="1" applyFont="1" applyBorder="1" applyAlignment="1">
      <alignment vertical="center"/>
    </xf>
    <xf numFmtId="0" fontId="40" fillId="0" borderId="27" xfId="0" applyFont="1" applyBorder="1"/>
    <xf numFmtId="0" fontId="38" fillId="0" borderId="38" xfId="0" applyFont="1" applyBorder="1" applyAlignment="1">
      <alignment vertical="center"/>
    </xf>
    <xf numFmtId="0" fontId="40" fillId="0" borderId="27" xfId="0" applyFont="1" applyBorder="1" applyAlignment="1">
      <alignment vertical="center"/>
    </xf>
    <xf numFmtId="0" fontId="41" fillId="0" borderId="27" xfId="0" applyFont="1" applyBorder="1" applyAlignment="1">
      <alignment vertical="center"/>
    </xf>
    <xf numFmtId="0" fontId="22" fillId="9" borderId="17" xfId="0" applyFont="1" applyFill="1" applyBorder="1" applyAlignment="1">
      <alignment horizontal="center"/>
    </xf>
    <xf numFmtId="0" fontId="50" fillId="9" borderId="14" xfId="0" applyFont="1" applyFill="1" applyBorder="1"/>
    <xf numFmtId="0" fontId="9" fillId="0" borderId="18" xfId="0" applyFont="1" applyBorder="1" applyAlignment="1">
      <alignment vertical="center"/>
    </xf>
    <xf numFmtId="0" fontId="18" fillId="0" borderId="24" xfId="0" applyFont="1" applyBorder="1"/>
    <xf numFmtId="0" fontId="18" fillId="0" borderId="19" xfId="0" applyFont="1" applyBorder="1"/>
    <xf numFmtId="180" fontId="9" fillId="0" borderId="18" xfId="0" applyNumberFormat="1" applyFont="1" applyBorder="1"/>
    <xf numFmtId="180" fontId="9" fillId="0" borderId="19" xfId="0" applyNumberFormat="1" applyFont="1" applyBorder="1"/>
    <xf numFmtId="176" fontId="15" fillId="0" borderId="0" xfId="0" applyNumberFormat="1" applyFont="1" applyAlignment="1">
      <alignment vertical="center"/>
    </xf>
    <xf numFmtId="0" fontId="4" fillId="0" borderId="0" xfId="0" applyFont="1"/>
    <xf numFmtId="176" fontId="16" fillId="9" borderId="2" xfId="0" applyNumberFormat="1" applyFont="1" applyFill="1" applyBorder="1" applyAlignment="1">
      <alignment horizontal="left" vertical="center"/>
    </xf>
    <xf numFmtId="0" fontId="18" fillId="4" borderId="2" xfId="0" applyFont="1" applyFill="1" applyBorder="1"/>
    <xf numFmtId="0" fontId="48" fillId="10" borderId="5" xfId="0" applyFont="1" applyFill="1" applyBorder="1" applyAlignment="1">
      <alignment horizontal="center"/>
    </xf>
    <xf numFmtId="0" fontId="49" fillId="11" borderId="6" xfId="0" applyFont="1" applyFill="1" applyBorder="1"/>
    <xf numFmtId="0" fontId="48" fillId="9" borderId="6" xfId="0" applyFont="1" applyFill="1" applyBorder="1" applyAlignment="1">
      <alignment horizontal="center"/>
    </xf>
    <xf numFmtId="0" fontId="49" fillId="4" borderId="6" xfId="0" applyFont="1" applyFill="1" applyBorder="1"/>
    <xf numFmtId="178" fontId="30" fillId="10" borderId="7" xfId="0" applyNumberFormat="1" applyFont="1" applyFill="1" applyBorder="1" applyAlignment="1">
      <alignment horizontal="center"/>
    </xf>
    <xf numFmtId="0" fontId="31" fillId="11" borderId="0" xfId="0" applyFont="1" applyFill="1"/>
    <xf numFmtId="178" fontId="30" fillId="9" borderId="0" xfId="0" applyNumberFormat="1" applyFont="1" applyFill="1" applyAlignment="1">
      <alignment horizontal="center"/>
    </xf>
    <xf numFmtId="0" fontId="31" fillId="4" borderId="0" xfId="0" applyFont="1" applyFill="1"/>
    <xf numFmtId="0" fontId="3" fillId="0" borderId="0" xfId="0" applyFont="1"/>
    <xf numFmtId="0" fontId="22" fillId="10" borderId="8" xfId="0" applyFont="1" applyFill="1" applyBorder="1" applyAlignment="1">
      <alignment horizontal="center" vertical="center"/>
    </xf>
    <xf numFmtId="0" fontId="18" fillId="11" borderId="9" xfId="0" applyFont="1" applyFill="1" applyBorder="1"/>
    <xf numFmtId="0" fontId="20" fillId="10" borderId="8" xfId="0" applyFont="1" applyFill="1" applyBorder="1" applyAlignment="1">
      <alignment horizontal="center"/>
    </xf>
    <xf numFmtId="0" fontId="20" fillId="9" borderId="0" xfId="0" applyFont="1" applyFill="1" applyAlignment="1">
      <alignment horizontal="center"/>
    </xf>
    <xf numFmtId="0" fontId="4" fillId="4" borderId="0" xfId="0" applyFont="1" applyFill="1"/>
    <xf numFmtId="0" fontId="22" fillId="13" borderId="42" xfId="0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9" fillId="0" borderId="10" xfId="0" applyFont="1" applyBorder="1" applyAlignment="1">
      <alignment vertical="center"/>
    </xf>
    <xf numFmtId="0" fontId="18" fillId="0" borderId="25" xfId="0" applyFont="1" applyBorder="1"/>
    <xf numFmtId="0" fontId="18" fillId="0" borderId="11" xfId="0" applyFont="1" applyBorder="1"/>
    <xf numFmtId="0" fontId="22" fillId="9" borderId="1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0" fillId="0" borderId="25" xfId="0" applyFont="1" applyBorder="1"/>
    <xf numFmtId="0" fontId="50" fillId="0" borderId="11" xfId="0" applyFont="1" applyBorder="1"/>
    <xf numFmtId="0" fontId="50" fillId="9" borderId="22" xfId="0" applyFont="1" applyFill="1" applyBorder="1"/>
    <xf numFmtId="5" fontId="9" fillId="0" borderId="18" xfId="0" applyNumberFormat="1" applyFont="1" applyBorder="1"/>
    <xf numFmtId="5" fontId="9" fillId="0" borderId="19" xfId="0" applyNumberFormat="1" applyFont="1" applyBorder="1"/>
    <xf numFmtId="5" fontId="6" fillId="2" borderId="10" xfId="0" applyNumberFormat="1" applyFont="1" applyFill="1" applyBorder="1"/>
    <xf numFmtId="5" fontId="6" fillId="2" borderId="11" xfId="0" applyNumberFormat="1" applyFont="1" applyFill="1" applyBorder="1"/>
    <xf numFmtId="180" fontId="6" fillId="2" borderId="10" xfId="0" applyNumberFormat="1" applyFont="1" applyFill="1" applyBorder="1"/>
    <xf numFmtId="0" fontId="22" fillId="9" borderId="14" xfId="0" applyFont="1" applyFill="1" applyBorder="1" applyAlignment="1">
      <alignment horizontal="center"/>
    </xf>
  </cellXfs>
  <cellStyles count="3">
    <cellStyle name="パーセント" xfId="2" builtinId="5"/>
    <cellStyle name="ハイパーリンク" xfId="1" builtinId="8"/>
    <cellStyle name="標準" xfId="0" builtinId="0"/>
  </cellStyles>
  <dxfs count="65">
    <dxf>
      <fill>
        <patternFill patternType="solid">
          <fgColor rgb="FFBDBDBD"/>
          <bgColor rgb="FFBDBDBD"/>
        </patternFill>
      </fill>
    </dxf>
    <dxf>
      <alignment horizontal="center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numFmt numFmtId="19" formatCode="yyyy/m/d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A4BD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theme="10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46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2D3E5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475B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メイリオ"/>
        <family val="2"/>
        <charset val="128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numFmt numFmtId="184" formatCode="[&lt;=999]000;[&lt;=9999]000\-00;000\-00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メイリオ"/>
        <charset val="128"/>
        <scheme val="none"/>
      </font>
    </dxf>
    <dxf>
      <font>
        <strike val="0"/>
        <outline val="0"/>
        <shadow val="0"/>
        <vertAlign val="baseline"/>
        <name val="メイリオ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color rgb="FFFFFFFF"/>
      </font>
      <fill>
        <patternFill patternType="solid">
          <fgColor rgb="FFF2545B"/>
          <bgColor rgb="FFF2545B"/>
        </patternFill>
      </fill>
    </dxf>
    <dxf>
      <fill>
        <patternFill patternType="solid">
          <fgColor rgb="FFB7B7B7"/>
          <bgColor rgb="FFB7B7B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メイリオ"/>
        <family val="2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2545B"/>
          <bgColor rgb="FFF2545B"/>
        </patternFill>
      </fill>
    </dxf>
    <dxf>
      <fill>
        <patternFill patternType="none"/>
      </fill>
    </dxf>
    <dxf>
      <font>
        <b/>
      </font>
      <fill>
        <patternFill patternType="solid">
          <fgColor rgb="FFFFEBB3"/>
          <bgColor theme="4" tint="0.59996337778862885"/>
        </patternFill>
      </fill>
    </dxf>
    <dxf>
      <fill>
        <patternFill patternType="solid">
          <fgColor rgb="FFEAF0F6"/>
          <bgColor rgb="FFEAF0F6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2D3E50"/>
          <bgColor rgb="FF2D3E50"/>
        </patternFill>
      </fill>
    </dxf>
    <dxf>
      <fill>
        <patternFill patternType="solid">
          <fgColor rgb="FFEAF0F6"/>
          <bgColor rgb="FFEAF0F6"/>
        </patternFill>
      </fill>
    </dxf>
    <dxf>
      <fill>
        <patternFill patternType="solid">
          <fgColor rgb="FFFFFFFF"/>
          <bgColor rgb="FFFFFFFF"/>
        </patternFill>
      </fill>
    </dxf>
  </dxfs>
  <tableStyles count="2">
    <tableStyle name="3.ToDo管理-style" pivot="0" count="2" xr9:uid="{00000000-0011-0000-FFFF-FFFF00000000}">
      <tableStyleElement type="firstRowStripe" dxfId="64"/>
      <tableStyleElement type="secondRowStripe" dxfId="63"/>
    </tableStyle>
    <tableStyle name="4.取引先マスタ-style" pivot="0" count="3" xr9:uid="{00000000-0011-0000-FFFF-FFFF01000000}">
      <tableStyleElement type="headerRow" dxfId="62"/>
      <tableStyleElement type="firstRowStripe" dxfId="61"/>
      <tableStyleElement type="secondRow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ja-JP" sz="1400"/>
              <a:t>担当者別予実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1"/>
        <c:ser>
          <c:idx val="2"/>
          <c:order val="0"/>
          <c:tx>
            <c:strRef>
              <c:f>ダッシュボード!$D$42</c:f>
              <c:strCache>
                <c:ptCount val="1"/>
                <c:pt idx="0">
                  <c:v>予算(千円)</c:v>
                </c:pt>
              </c:strCache>
            </c:strRef>
          </c:tx>
          <c:spPr>
            <a:solidFill>
              <a:srgbClr val="789EF6"/>
            </a:solidFill>
            <a:ln>
              <a:noFill/>
            </a:ln>
            <a:effectLst/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ダッシュボード!$B$43:$B$55</c:f>
              <c:strCache>
                <c:ptCount val="13"/>
                <c:pt idx="0">
                  <c:v>田中 太郎</c:v>
                </c:pt>
                <c:pt idx="1">
                  <c:v>山田 花子</c:v>
                </c:pt>
                <c:pt idx="2">
                  <c:v>鈴木 健太</c:v>
                </c:pt>
                <c:pt idx="3">
                  <c:v>佐藤 美香</c:v>
                </c:pt>
                <c:pt idx="4">
                  <c:v>小林 雅子</c:v>
                </c:pt>
                <c:pt idx="5">
                  <c:v>渡辺 浩司</c:v>
                </c:pt>
                <c:pt idx="6">
                  <c:v>伊藤 千智</c:v>
                </c:pt>
                <c:pt idx="7">
                  <c:v>加藤 一郎</c:v>
                </c:pt>
                <c:pt idx="8">
                  <c:v>中村 真理子</c:v>
                </c:pt>
                <c:pt idx="9">
                  <c:v>斎藤 悠太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strCache>
            </c:strRef>
          </c:cat>
          <c:val>
            <c:numRef>
              <c:f>ダッシュボード!$D$43:$D$55</c:f>
              <c:numCache>
                <c:formatCode>[$¥]#,##0,</c:formatCode>
                <c:ptCount val="13"/>
                <c:pt idx="0">
                  <c:v>20000000</c:v>
                </c:pt>
                <c:pt idx="1">
                  <c:v>15000000</c:v>
                </c:pt>
                <c:pt idx="2">
                  <c:v>15000000</c:v>
                </c:pt>
                <c:pt idx="3">
                  <c:v>10000000</c:v>
                </c:pt>
                <c:pt idx="4">
                  <c:v>10000000</c:v>
                </c:pt>
                <c:pt idx="5">
                  <c:v>5000000</c:v>
                </c:pt>
                <c:pt idx="6">
                  <c:v>5000000</c:v>
                </c:pt>
                <c:pt idx="7">
                  <c:v>5000000</c:v>
                </c:pt>
                <c:pt idx="8">
                  <c:v>5000000</c:v>
                </c:pt>
                <c:pt idx="9">
                  <c:v>5000000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2-47C8-7E4F-B2D9-28D50F49B7D9}"/>
            </c:ext>
          </c:extLst>
        </c:ser>
        <c:ser>
          <c:idx val="3"/>
          <c:order val="1"/>
          <c:tx>
            <c:strRef>
              <c:f>ダッシュボード!$O$42</c:f>
              <c:strCache>
                <c:ptCount val="1"/>
                <c:pt idx="0">
                  <c:v>売上</c:v>
                </c:pt>
              </c:strCache>
            </c:strRef>
          </c:tx>
          <c:spPr>
            <a:solidFill>
              <a:srgbClr val="B3C5F9"/>
            </a:solidFill>
            <a:ln>
              <a:noFill/>
            </a:ln>
            <a:effectLst/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ダッシュボード!$B$43:$B$55</c:f>
              <c:strCache>
                <c:ptCount val="13"/>
                <c:pt idx="0">
                  <c:v>田中 太郎</c:v>
                </c:pt>
                <c:pt idx="1">
                  <c:v>山田 花子</c:v>
                </c:pt>
                <c:pt idx="2">
                  <c:v>鈴木 健太</c:v>
                </c:pt>
                <c:pt idx="3">
                  <c:v>佐藤 美香</c:v>
                </c:pt>
                <c:pt idx="4">
                  <c:v>小林 雅子</c:v>
                </c:pt>
                <c:pt idx="5">
                  <c:v>渡辺 浩司</c:v>
                </c:pt>
                <c:pt idx="6">
                  <c:v>伊藤 千智</c:v>
                </c:pt>
                <c:pt idx="7">
                  <c:v>加藤 一郎</c:v>
                </c:pt>
                <c:pt idx="8">
                  <c:v>中村 真理子</c:v>
                </c:pt>
                <c:pt idx="9">
                  <c:v>斎藤 悠太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strCache>
            </c:strRef>
          </c:cat>
          <c:val>
            <c:numRef>
              <c:f>ダッシュボード!$O$43:$O$55</c:f>
              <c:numCache>
                <c:formatCode>[$¥-411]#,##0</c:formatCode>
                <c:ptCount val="13"/>
                <c:pt idx="0">
                  <c:v>3000000</c:v>
                </c:pt>
                <c:pt idx="1">
                  <c:v>1000000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3000000</c:v>
                </c:pt>
                <c:pt idx="8">
                  <c:v>1000000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3-47C8-7E4F-B2D9-28D50F49B7D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094933006"/>
        <c:axId val="921823346"/>
      </c:barChart>
      <c:catAx>
        <c:axId val="209493300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ja-JP"/>
          </a:p>
        </c:txPr>
        <c:crossAx val="921823346"/>
        <c:crosses val="autoZero"/>
        <c:auto val="1"/>
        <c:lblAlgn val="ctr"/>
        <c:lblOffset val="100"/>
        <c:noMultiLvlLbl val="1"/>
      </c:catAx>
      <c:valAx>
        <c:axId val="921823346"/>
        <c:scaling>
          <c:orientation val="minMax"/>
        </c:scaling>
        <c:delete val="1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[$¥]#,##0," sourceLinked="1"/>
        <c:majorTickMark val="none"/>
        <c:minorTickMark val="none"/>
        <c:tickLblPos val="nextTo"/>
        <c:crossAx val="20949330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</c:legend>
    <c:plotVisOnly val="1"/>
    <c:dispBlanksAs val="zero"/>
    <c:showDLblsOverMax val="1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Meiryo" panose="020B0604030504040204" pitchFamily="34" charset="-128"/>
          <a:ea typeface="Meiryo" panose="020B0604030504040204" pitchFamily="34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r>
              <a:rPr lang="en-US" sz="1050"/>
              <a:t>(</a:t>
            </a:r>
            <a:r>
              <a:rPr lang="ja-JP" sz="1050"/>
              <a:t>千円</a:t>
            </a:r>
            <a:r>
              <a:rPr lang="en-US" sz="1050"/>
              <a:t>)</a:t>
            </a:r>
          </a:p>
        </c:rich>
      </c:tx>
      <c:layout>
        <c:manualLayout>
          <c:xMode val="edge"/>
          <c:yMode val="edge"/>
          <c:x val="0.10237851773587188"/>
          <c:y val="8.25096411825434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Meiryo" panose="020B0604030504040204" pitchFamily="34" charset="-128"/>
              <a:ea typeface="Meiryo" panose="020B0604030504040204" pitchFamily="34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1"/>
          <c:dPt>
            <c:idx val="0"/>
            <c:invertIfNegative val="1"/>
            <c:bubble3D val="0"/>
            <c:spPr>
              <a:gradFill rotWithShape="1">
                <a:gsLst>
                  <a:gs pos="0">
                    <a:schemeClr val="accent1">
                      <a:shade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DAF-DA4C-ABCF-4A4A76976EB6}"/>
              </c:ext>
            </c:extLst>
          </c:dPt>
          <c:dPt>
            <c:idx val="1"/>
            <c:invertIfNegative val="1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0F1-8B46-8C59-3C4447F7F806}"/>
              </c:ext>
            </c:extLst>
          </c:dPt>
          <c:dPt>
            <c:idx val="2"/>
            <c:invertIfNegative val="1"/>
            <c:bubble3D val="0"/>
            <c:spPr>
              <a:gradFill rotWithShape="1">
                <a:gsLst>
                  <a:gs pos="0">
                    <a:schemeClr val="accent1">
                      <a:tint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AF-DA4C-ABCF-4A4A76976EB6}"/>
              </c:ext>
            </c:extLst>
          </c:dPt>
          <c:dPt>
            <c:idx val="3"/>
            <c:invertIfNegative val="1"/>
            <c:bubble3D val="0"/>
            <c:spPr>
              <a:gradFill rotWithShape="1">
                <a:gsLst>
                  <a:gs pos="0">
                    <a:schemeClr val="accent1">
                      <a:tint val="3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3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3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0F1-8B46-8C59-3C4447F7F806}"/>
              </c:ext>
            </c:extLst>
          </c:dPt>
          <c:dPt>
            <c:idx val="4"/>
            <c:invertIfNegative val="1"/>
            <c:bubble3D val="0"/>
            <c:spPr>
              <a:gradFill rotWithShape="1">
                <a:gsLst>
                  <a:gs pos="0">
                    <a:schemeClr val="accent1">
                      <a:tint val="9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9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9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0F1-8B46-8C59-3C4447F7F806}"/>
              </c:ext>
            </c:extLst>
          </c:dPt>
          <c:dPt>
            <c:idx val="5"/>
            <c:invertIfNegative val="1"/>
            <c:bubble3D val="0"/>
            <c:spPr>
              <a:gradFill rotWithShape="1">
                <a:gsLst>
                  <a:gs pos="0">
                    <a:schemeClr val="accent1">
                      <a:tint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0F1-8B46-8C59-3C4447F7F8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(ダッシュボード!$B$6,ダッシュボード!$D$6,ダッシュボード!$F$6)</c:f>
              <c:strCache>
                <c:ptCount val="3"/>
                <c:pt idx="0">
                  <c:v>予算</c:v>
                </c:pt>
                <c:pt idx="1">
                  <c:v>売上見込み</c:v>
                </c:pt>
                <c:pt idx="2">
                  <c:v>売上</c:v>
                </c:pt>
              </c:strCache>
            </c:strRef>
          </c:cat>
          <c:val>
            <c:numRef>
              <c:f>(ダッシュボード!$B$7,ダッシュボード!$D$7,ダッシュボード!$F$7)</c:f>
              <c:numCache>
                <c:formatCode>[$¥]#,##0,</c:formatCode>
                <c:ptCount val="3"/>
                <c:pt idx="0">
                  <c:v>95000000</c:v>
                </c:pt>
                <c:pt idx="1">
                  <c:v>13600000</c:v>
                </c:pt>
                <c:pt idx="2">
                  <c:v>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AF-DA4C-ABCF-4A4A76976E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298902399"/>
        <c:axId val="1817257112"/>
      </c:barChart>
      <c:catAx>
        <c:axId val="12989023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Meiryo" panose="020B0604030504040204" pitchFamily="34" charset="-128"/>
                  <a:ea typeface="Meiryo" panose="020B0604030504040204" pitchFamily="34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endParaRPr lang="ja-JP"/>
          </a:p>
        </c:txPr>
        <c:crossAx val="1817257112"/>
        <c:crosses val="autoZero"/>
        <c:auto val="1"/>
        <c:lblAlgn val="ctr"/>
        <c:lblOffset val="100"/>
        <c:noMultiLvlLbl val="1"/>
      </c:catAx>
      <c:valAx>
        <c:axId val="1817257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Meiryo" panose="020B0604030504040204" pitchFamily="34" charset="-128"/>
                  <a:ea typeface="Meiryo" panose="020B0604030504040204" pitchFamily="34" charset="-128"/>
                  <a:cs typeface="+mn-cs"/>
                </a:defRPr>
              </a:pPr>
              <a:endParaRPr lang="ja-JP"/>
            </a:p>
          </c:txPr>
        </c:title>
        <c:numFmt formatCode="[$¥]#,##0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endParaRPr lang="ja-JP"/>
          </a:p>
        </c:txPr>
        <c:crossAx val="1298902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Meiryo" panose="020B0604030504040204" pitchFamily="34" charset="-128"/>
              <a:ea typeface="Meiryo" panose="020B0604030504040204" pitchFamily="34" charset="-128"/>
              <a:cs typeface="+mn-cs"/>
            </a:defRPr>
          </a:pPr>
          <a:endParaRPr lang="ja-JP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eiryo" panose="020B0604030504040204" pitchFamily="34" charset="-128"/>
          <a:ea typeface="Meiryo" panose="020B0604030504040204" pitchFamily="34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r>
              <a:rPr lang="ja-JP" sz="1400"/>
              <a:t>プロダクト</a:t>
            </a:r>
            <a:r>
              <a:rPr lang="ja-JP"/>
              <a:t>別実績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Meiryo" panose="020B0604030504040204" pitchFamily="34" charset="-128"/>
              <a:ea typeface="Meiryo" panose="020B0604030504040204" pitchFamily="34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1"/>
        <c:ser>
          <c:idx val="3"/>
          <c:order val="0"/>
          <c:tx>
            <c:strRef>
              <c:f>ダッシュボード!$O$31</c:f>
              <c:strCache>
                <c:ptCount val="1"/>
                <c:pt idx="0">
                  <c:v>売上</c:v>
                </c:pt>
              </c:strCache>
            </c:strRef>
          </c:tx>
          <c:invertIfNegative val="1"/>
          <c:dPt>
            <c:idx val="0"/>
            <c:invertIfNegative val="1"/>
            <c:bubble3D val="0"/>
            <c:spPr>
              <a:gradFill rotWithShape="1">
                <a:gsLst>
                  <a:gs pos="0">
                    <a:schemeClr val="accent1">
                      <a:shade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D6-B64F-9F62-755076654AF9}"/>
              </c:ext>
            </c:extLst>
          </c:dPt>
          <c:dPt>
            <c:idx val="1"/>
            <c:invertIfNegative val="1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D6-B64F-9F62-755076654AF9}"/>
              </c:ext>
            </c:extLst>
          </c:dPt>
          <c:dPt>
            <c:idx val="2"/>
            <c:invertIfNegative val="1"/>
            <c:bubble3D val="0"/>
            <c:spPr>
              <a:gradFill rotWithShape="1">
                <a:gsLst>
                  <a:gs pos="0">
                    <a:schemeClr val="accent1">
                      <a:tint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D6-B64F-9F62-755076654A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ダッシュボード!$B$32:$B$34</c:f>
              <c:strCache>
                <c:ptCount val="3"/>
                <c:pt idx="0">
                  <c:v>サービスA</c:v>
                </c:pt>
                <c:pt idx="1">
                  <c:v>サービスB</c:v>
                </c:pt>
                <c:pt idx="2">
                  <c:v>サービスC</c:v>
                </c:pt>
              </c:strCache>
            </c:strRef>
          </c:cat>
          <c:val>
            <c:numRef>
              <c:f>ダッシュボード!$O$32:$O$34</c:f>
              <c:numCache>
                <c:formatCode>"¥"#,##0_);\("¥"#,##0\)</c:formatCode>
                <c:ptCount val="3"/>
                <c:pt idx="0">
                  <c:v>7000000</c:v>
                </c:pt>
                <c:pt idx="1">
                  <c:v>1000000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26-4142-93F3-A6E95201B6C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094933006"/>
        <c:axId val="921823346"/>
      </c:barChart>
      <c:catAx>
        <c:axId val="209493300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Meiryo" panose="020B0604030504040204" pitchFamily="34" charset="-128"/>
                  <a:ea typeface="Meiryo" panose="020B0604030504040204" pitchFamily="34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endParaRPr lang="ja-JP"/>
          </a:p>
        </c:txPr>
        <c:crossAx val="921823346"/>
        <c:crosses val="autoZero"/>
        <c:auto val="1"/>
        <c:lblAlgn val="ctr"/>
        <c:lblOffset val="100"/>
        <c:noMultiLvlLbl val="1"/>
      </c:catAx>
      <c:valAx>
        <c:axId val="92182334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Meiryo" panose="020B0604030504040204" pitchFamily="34" charset="-128"/>
                    <a:ea typeface="Meiryo" panose="020B0604030504040204" pitchFamily="34" charset="-128"/>
                    <a:cs typeface="+mn-cs"/>
                  </a:defRPr>
                </a:pP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Meiryo" panose="020B0604030504040204" pitchFamily="34" charset="-128"/>
                  <a:ea typeface="Meiryo" panose="020B0604030504040204" pitchFamily="34" charset="-128"/>
                  <a:cs typeface="+mn-cs"/>
                </a:defRPr>
              </a:pPr>
              <a:endParaRPr lang="ja-JP"/>
            </a:p>
          </c:txPr>
        </c:title>
        <c:numFmt formatCode="&quot;¥&quot;#,##0_);\(&quot;¥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Meiryo" panose="020B0604030504040204" pitchFamily="34" charset="-128"/>
                <a:ea typeface="Meiryo" panose="020B0604030504040204" pitchFamily="34" charset="-128"/>
                <a:cs typeface="+mn-cs"/>
              </a:defRPr>
            </a:pPr>
            <a:endParaRPr lang="ja-JP"/>
          </a:p>
        </c:txPr>
        <c:crossAx val="209493300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Meiryo" panose="020B0604030504040204" pitchFamily="34" charset="-128"/>
          <a:ea typeface="Meiryo" panose="020B0604030504040204" pitchFamily="34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[顧客管理・商談管理テンプレート.xlsx]Sheet10!ピボットテーブル9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見込み客・取引先の地域別比率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Sheet10!$B$1</c:f>
              <c:strCache>
                <c:ptCount val="1"/>
                <c:pt idx="0">
                  <c:v>件数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59A-437A-8EA3-C4EA59F225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59A-437A-8EA3-C4EA59F225D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59A-437A-8EA3-C4EA59F225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Sheet10!$A$2:$A$5</c:f>
              <c:strCache>
                <c:ptCount val="3"/>
                <c:pt idx="0">
                  <c:v>東京都</c:v>
                </c:pt>
                <c:pt idx="1">
                  <c:v>大阪府</c:v>
                </c:pt>
                <c:pt idx="2">
                  <c:v>神奈川県</c:v>
                </c:pt>
              </c:strCache>
            </c:strRef>
          </c:cat>
          <c:val>
            <c:numRef>
              <c:f>Sheet10!$B$2:$B$5</c:f>
              <c:numCache>
                <c:formatCode>General</c:formatCode>
                <c:ptCount val="3"/>
                <c:pt idx="0">
                  <c:v>33</c:v>
                </c:pt>
                <c:pt idx="1">
                  <c:v>9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7-3A43-BA32-A01DF6AD0977}"/>
            </c:ext>
          </c:extLst>
        </c:ser>
        <c:ser>
          <c:idx val="1"/>
          <c:order val="1"/>
          <c:tx>
            <c:strRef>
              <c:f>Sheet10!$C$1</c:f>
              <c:strCache>
                <c:ptCount val="1"/>
                <c:pt idx="0">
                  <c:v>比率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59A-437A-8EA3-C4EA59F225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59A-437A-8EA3-C4EA59F225D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59A-437A-8EA3-C4EA59F225D0}"/>
              </c:ext>
            </c:extLst>
          </c:dPt>
          <c:cat>
            <c:strRef>
              <c:f>Sheet10!$A$2:$A$5</c:f>
              <c:strCache>
                <c:ptCount val="3"/>
                <c:pt idx="0">
                  <c:v>東京都</c:v>
                </c:pt>
                <c:pt idx="1">
                  <c:v>大阪府</c:v>
                </c:pt>
                <c:pt idx="2">
                  <c:v>神奈川県</c:v>
                </c:pt>
              </c:strCache>
            </c:strRef>
          </c:cat>
          <c:val>
            <c:numRef>
              <c:f>Sheet10!$C$2:$C$5</c:f>
              <c:numCache>
                <c:formatCode>0%</c:formatCode>
                <c:ptCount val="3"/>
                <c:pt idx="0">
                  <c:v>0.66</c:v>
                </c:pt>
                <c:pt idx="1">
                  <c:v>0.18</c:v>
                </c:pt>
                <c:pt idx="2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67-3A43-BA32-A01DF6AD0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669602</xdr:colOff>
      <xdr:row>15</xdr:row>
      <xdr:rowOff>355601</xdr:rowOff>
    </xdr:from>
    <xdr:ext cx="6272005" cy="3115733"/>
    <xdr:graphicFrame macro="">
      <xdr:nvGraphicFramePr>
        <xdr:cNvPr id="2" name="Chart 1" title="グラフ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</xdr:col>
      <xdr:colOff>9444</xdr:colOff>
      <xdr:row>9</xdr:row>
      <xdr:rowOff>256115</xdr:rowOff>
    </xdr:from>
    <xdr:ext cx="5290690" cy="4925485"/>
    <xdr:graphicFrame macro="">
      <xdr:nvGraphicFramePr>
        <xdr:cNvPr id="3" name="Chart 2" title="グラフ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628650</xdr:colOff>
      <xdr:row>4</xdr:row>
      <xdr:rowOff>193675</xdr:rowOff>
    </xdr:from>
    <xdr:ext cx="6254044" cy="3014132"/>
    <xdr:graphicFrame macro="">
      <xdr:nvGraphicFramePr>
        <xdr:cNvPr id="4" name="Chart 1" title="グラフ">
          <a:extLst>
            <a:ext uri="{FF2B5EF4-FFF2-40B4-BE49-F238E27FC236}">
              <a16:creationId xmlns:a16="http://schemas.microsoft.com/office/drawing/2014/main" id="{BA1BE895-A5BE-6541-A537-E04F528AF762}"/>
            </a:ext>
            <a:ext uri="{147F2762-F138-4A5C-976F-8EAC2B608ADB}">
              <a16:predDERef xmlns:a16="http://schemas.microsoft.com/office/drawing/2014/main" pre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21</xdr:row>
      <xdr:rowOff>0</xdr:rowOff>
    </xdr:from>
    <xdr:to>
      <xdr:col>9</xdr:col>
      <xdr:colOff>35005</xdr:colOff>
      <xdr:row>39</xdr:row>
      <xdr:rowOff>101600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0717FA8-59BF-001B-DF96-0B82D99F8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100" y="3327400"/>
          <a:ext cx="7070805" cy="39878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12</xdr:row>
      <xdr:rowOff>190500</xdr:rowOff>
    </xdr:from>
    <xdr:to>
      <xdr:col>5</xdr:col>
      <xdr:colOff>800100</xdr:colOff>
      <xdr:row>16</xdr:row>
      <xdr:rowOff>139700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07C42E-D096-4D39-91C7-951F69DCC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" y="3086100"/>
          <a:ext cx="4622800" cy="812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68385</xdr:colOff>
      <xdr:row>0</xdr:row>
      <xdr:rowOff>39077</xdr:rowOff>
    </xdr:from>
    <xdr:to>
      <xdr:col>8</xdr:col>
      <xdr:colOff>512885</xdr:colOff>
      <xdr:row>16</xdr:row>
      <xdr:rowOff>140677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C58FE26-F020-4C63-6812-F4C5087810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e.matsui" refreshedDate="45303.577413425926" createdVersion="8" refreshedVersion="8" minRefreshableVersion="3" recordCount="50" xr:uid="{3EDB7D79-8757-3346-BE86-80A1AD927CAD}">
  <cacheSource type="worksheet">
    <worksheetSource ref="B4:S54" sheet="見込み客・取引先マスタ"/>
  </cacheSource>
  <cacheFields count="18">
    <cacheField name="No." numFmtId="0">
      <sharedItems/>
    </cacheField>
    <cacheField name="分類" numFmtId="0">
      <sharedItems/>
    </cacheField>
    <cacheField name="ランク" numFmtId="0">
      <sharedItems containsBlank="1"/>
    </cacheField>
    <cacheField name="会社名" numFmtId="0">
      <sharedItems/>
    </cacheField>
    <cacheField name="担当者名" numFmtId="0">
      <sharedItems/>
    </cacheField>
    <cacheField name="役職" numFmtId="0">
      <sharedItems/>
    </cacheField>
    <cacheField name="所属" numFmtId="0">
      <sharedItems containsBlank="1"/>
    </cacheField>
    <cacheField name="メール" numFmtId="0">
      <sharedItems/>
    </cacheField>
    <cacheField name="電話番号" numFmtId="49">
      <sharedItems/>
    </cacheField>
    <cacheField name="郵便番号" numFmtId="0">
      <sharedItems/>
    </cacheField>
    <cacheField name="都道府県" numFmtId="0">
      <sharedItems count="3">
        <s v="東京都"/>
        <s v="大阪府"/>
        <s v="神奈川県"/>
      </sharedItems>
    </cacheField>
    <cacheField name="市区町村" numFmtId="0">
      <sharedItems/>
    </cacheField>
    <cacheField name="住所1" numFmtId="0">
      <sharedItems containsNonDate="0" containsString="0" containsBlank="1"/>
    </cacheField>
    <cacheField name="ビル名" numFmtId="0">
      <sharedItems containsNonDate="0" containsString="0" containsBlank="1"/>
    </cacheField>
    <cacheField name="Webサイト" numFmtId="0">
      <sharedItems containsNonDate="0" containsString="0" containsBlank="1"/>
    </cacheField>
    <cacheField name="データ元" numFmtId="0">
      <sharedItems/>
    </cacheField>
    <cacheField name="登録日" numFmtId="14">
      <sharedItems containsSemiMixedTypes="0" containsNonDate="0" containsDate="1" containsString="0" minDate="2023-05-14T00:00:00" maxDate="2023-07-03T00:00:00"/>
    </cacheField>
    <cacheField name="メモ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a-1"/>
    <s v="見込み客"/>
    <s v="A"/>
    <s v="△△△商事株式会社"/>
    <s v="田中太郎"/>
    <s v="代表取締役"/>
    <m/>
    <s v="xxxx@example.com"/>
    <s v="03-XXXX-XXXX"/>
    <s v="100-0000"/>
    <x v="0"/>
    <s v="品川区"/>
    <m/>
    <m/>
    <m/>
    <s v="公式サイト"/>
    <d v="2023-05-14T00:00:00"/>
    <m/>
  </r>
  <r>
    <s v="a-2"/>
    <s v="商談中"/>
    <s v="B"/>
    <s v="株式会社◯◯◯"/>
    <s v="山田花子"/>
    <s v="部長"/>
    <s v="営業部"/>
    <s v="xxxx@example.com"/>
    <s v="06-XXXX-XXXX"/>
    <s v="100-0000"/>
    <x v="1"/>
    <s v="大阪市北区"/>
    <m/>
    <m/>
    <m/>
    <s v="比較サイト"/>
    <d v="2023-05-15T00:00:00"/>
    <m/>
  </r>
  <r>
    <s v="a-3"/>
    <s v="見込み客"/>
    <s v="C"/>
    <s v="●●●合同会社"/>
    <s v="鈴木健太"/>
    <s v="専務取締役"/>
    <m/>
    <s v="xxxx@example.com"/>
    <s v="03-XXXX-XXXX"/>
    <s v="100-0000"/>
    <x v="0"/>
    <s v="世田谷区"/>
    <m/>
    <m/>
    <m/>
    <s v="セミナー"/>
    <d v="2023-05-16T00:00:00"/>
    <m/>
  </r>
  <r>
    <s v="a-4"/>
    <s v="取引先"/>
    <s v="D"/>
    <s v="株式会社■■■"/>
    <s v="佐藤美香"/>
    <s v="ディレクター"/>
    <s v="マーケティング部"/>
    <s v="xxxx@example.com"/>
    <s v="045-XXX-XXXX"/>
    <s v="100-0000"/>
    <x v="2"/>
    <s v="横浜市"/>
    <m/>
    <m/>
    <m/>
    <s v="展示会"/>
    <d v="2023-05-17T00:00:00"/>
    <m/>
  </r>
  <r>
    <s v="a-5"/>
    <s v="取引先"/>
    <s v="A"/>
    <s v="株式会社■■■ネット"/>
    <s v="小林雅子"/>
    <s v="ディレクター"/>
    <s v="営業企画部"/>
    <s v="xxxx@example.com"/>
    <s v="03-XXXX-XXXX"/>
    <s v="100-0000"/>
    <x v="0"/>
    <s v="新宿区"/>
    <m/>
    <m/>
    <m/>
    <s v="展示会"/>
    <d v="2023-05-18T00:00:00"/>
    <m/>
  </r>
  <r>
    <s v="a-6"/>
    <s v="見込み客"/>
    <s v="B"/>
    <s v="株式会社□□□システム"/>
    <s v="渡辺浩司"/>
    <s v="代表取締役"/>
    <m/>
    <s v="xxxx@example.com"/>
    <s v="03-XXXX-XXXX"/>
    <s v="100-0000"/>
    <x v="0"/>
    <s v="目黒区"/>
    <m/>
    <m/>
    <m/>
    <s v="セミナー"/>
    <d v="2023-05-19T00:00:00"/>
    <m/>
  </r>
  <r>
    <s v="a-7"/>
    <s v="取引先"/>
    <s v="C"/>
    <s v="●●●サービス合同会社"/>
    <s v="伊藤千智"/>
    <s v="マネージャー"/>
    <s v="営業部"/>
    <s v="xxxx@example.com"/>
    <s v="03-XXXX-XXXX"/>
    <s v="100-0000"/>
    <x v="0"/>
    <s v="品川区"/>
    <m/>
    <m/>
    <m/>
    <s v="公式サイト"/>
    <d v="2023-05-20T00:00:00"/>
    <m/>
  </r>
  <r>
    <s v="a-8"/>
    <s v="取引先"/>
    <s v="D"/>
    <s v="株式会社△△△テクノロジ"/>
    <s v="加藤一郎"/>
    <s v="部長"/>
    <s v="経理部"/>
    <s v="xxxx@example.com"/>
    <s v="06-XXXX-XXXX"/>
    <s v="100-0000"/>
    <x v="1"/>
    <s v="大阪市北区"/>
    <m/>
    <m/>
    <m/>
    <s v="比較サイト"/>
    <d v="2023-05-21T00:00:00"/>
    <m/>
  </r>
  <r>
    <s v="a-9"/>
    <s v="見込み客"/>
    <s v="A"/>
    <s v="株式会社■■■印刷"/>
    <s v="中村真理子"/>
    <s v="部長"/>
    <s v="マーケティング部"/>
    <s v="xxxx@example.com"/>
    <s v="03-XXXX-XXXX"/>
    <s v="100-0000"/>
    <x v="0"/>
    <s v="世田谷区"/>
    <m/>
    <m/>
    <m/>
    <s v="比較サイト"/>
    <d v="2023-05-22T00:00:00"/>
    <m/>
  </r>
  <r>
    <s v="a-10"/>
    <s v="取引先"/>
    <s v="B"/>
    <s v="株式会社◯◯◯サービス"/>
    <s v="斎藤悠太"/>
    <s v="代表取締役"/>
    <m/>
    <s v="xxxx@example.com"/>
    <s v="045-XXX-XXXX"/>
    <s v="100-0000"/>
    <x v="2"/>
    <s v="横浜市"/>
    <m/>
    <m/>
    <m/>
    <s v="セミナー"/>
    <d v="2023-05-23T00:00:00"/>
    <m/>
  </r>
  <r>
    <s v="a-11"/>
    <s v="見込み客"/>
    <s v="C"/>
    <s v="■■■プロ株式会社"/>
    <s v="田中太郎"/>
    <s v="課長"/>
    <s v="営業部"/>
    <s v="xxxx@example.com"/>
    <s v="03-XXXX-XXXX"/>
    <s v="100-0000"/>
    <x v="0"/>
    <s v="新宿区"/>
    <m/>
    <m/>
    <m/>
    <s v="展示会"/>
    <d v="2023-05-24T00:00:00"/>
    <m/>
  </r>
  <r>
    <s v="a-12"/>
    <s v="見込み客"/>
    <s v="D"/>
    <s v="産業△△△株式会社"/>
    <s v="山田花子"/>
    <s v="課長"/>
    <m/>
    <s v="xxxx@example.com"/>
    <s v="03-XXXX-XXXX"/>
    <s v="100-0000"/>
    <x v="0"/>
    <s v="目黒区"/>
    <m/>
    <m/>
    <m/>
    <s v="紹介"/>
    <d v="2023-05-25T00:00:00"/>
    <m/>
  </r>
  <r>
    <s v="a-13"/>
    <s v="商談中"/>
    <s v="A"/>
    <s v="株式会社◯◯◯建設"/>
    <s v="鈴木健太"/>
    <s v="課長"/>
    <s v="営業部"/>
    <s v="xxxx@example.com"/>
    <s v="03-XXXX-XXXX"/>
    <s v="100-0000"/>
    <x v="0"/>
    <s v="品川区"/>
    <m/>
    <m/>
    <m/>
    <s v="セミナー"/>
    <d v="2023-05-26T00:00:00"/>
    <m/>
  </r>
  <r>
    <s v="a-14"/>
    <s v="見込み客"/>
    <m/>
    <s v="●●●ソリューション合同会社"/>
    <s v="佐藤美香"/>
    <s v="課長"/>
    <s v="営業企画部"/>
    <s v="xxxx@example.com"/>
    <s v="06-XXXX-XXXX"/>
    <s v="100-0000"/>
    <x v="1"/>
    <s v="大阪市北区"/>
    <m/>
    <m/>
    <m/>
    <s v="公式サイト"/>
    <d v="2023-05-27T00:00:00"/>
    <m/>
  </r>
  <r>
    <s v="a-15"/>
    <s v="取引先"/>
    <m/>
    <s v="株式会社■■■書店"/>
    <s v="小林雅子"/>
    <s v="課長"/>
    <m/>
    <s v="xxxx@example.com"/>
    <s v="03-XXXX-XXXX"/>
    <s v="100-0000"/>
    <x v="0"/>
    <s v="世田谷区"/>
    <m/>
    <m/>
    <m/>
    <s v="公式サイト"/>
    <d v="2023-05-28T00:00:00"/>
    <m/>
  </r>
  <r>
    <s v="a-16"/>
    <s v="取引先"/>
    <m/>
    <s v="株式会社△△△通商"/>
    <s v="渡辺浩司"/>
    <s v="代表取締役"/>
    <m/>
    <s v="xxxx@example.com"/>
    <s v="045-XXX-XXXX"/>
    <s v="100-0000"/>
    <x v="2"/>
    <s v="横浜市"/>
    <m/>
    <m/>
    <m/>
    <s v="比較サイト"/>
    <d v="2023-05-29T00:00:00"/>
    <m/>
  </r>
  <r>
    <s v="a-17"/>
    <s v="見込み客"/>
    <m/>
    <s v="株式会社□□□システム"/>
    <s v="伊藤千智"/>
    <s v="部長"/>
    <s v="営業部"/>
    <s v="xxxx@example.com"/>
    <s v="03-XXXX-XXXX"/>
    <s v="100-0000"/>
    <x v="0"/>
    <s v="新宿区"/>
    <m/>
    <m/>
    <m/>
    <s v="セミナー"/>
    <d v="2023-05-30T00:00:00"/>
    <m/>
  </r>
  <r>
    <s v="a-18"/>
    <s v="取引先"/>
    <m/>
    <s v="●●●サービス合同会社"/>
    <s v="加藤一郎"/>
    <s v="専務取締役"/>
    <m/>
    <s v="xxxx@example.com"/>
    <s v="03-XXXX-XXXX"/>
    <s v="100-0000"/>
    <x v="0"/>
    <s v="目黒区"/>
    <m/>
    <m/>
    <m/>
    <s v="展示会"/>
    <d v="2023-05-31T00:00:00"/>
    <m/>
  </r>
  <r>
    <s v="a-19"/>
    <s v="取引先"/>
    <m/>
    <s v="株式会社△△△テクノロジ"/>
    <s v="中村真理子"/>
    <s v="ディレクター"/>
    <s v="マーケティング部"/>
    <s v="xxxx@example.com"/>
    <s v="03-XXXX-XXXX"/>
    <s v="100-0000"/>
    <x v="0"/>
    <s v="品川区"/>
    <m/>
    <m/>
    <m/>
    <s v="展示会"/>
    <d v="2023-06-01T00:00:00"/>
    <m/>
  </r>
  <r>
    <s v="a-20"/>
    <s v="商談中"/>
    <m/>
    <s v="株式会社■■■印刷"/>
    <s v="斎藤悠太"/>
    <s v="ディレクター"/>
    <s v="営業企画部"/>
    <s v="xxxx@example.com"/>
    <s v="06-XXXX-XXXX"/>
    <s v="100-0000"/>
    <x v="1"/>
    <s v="大阪市北区"/>
    <m/>
    <m/>
    <m/>
    <s v="セミナー"/>
    <d v="2023-06-02T00:00:00"/>
    <m/>
  </r>
  <r>
    <s v="a-21"/>
    <s v="取引先"/>
    <m/>
    <s v="株式会社◯◯◯クリーン"/>
    <s v="田中太郎"/>
    <s v="代表取締役"/>
    <m/>
    <s v="xxxx@example.com"/>
    <s v="03-XXXX-XXXX"/>
    <s v="100-0000"/>
    <x v="0"/>
    <s v="世田谷区"/>
    <m/>
    <m/>
    <m/>
    <s v="公式サイト"/>
    <d v="2023-06-03T00:00:00"/>
    <m/>
  </r>
  <r>
    <s v="a-22"/>
    <s v="見込み客"/>
    <m/>
    <s v="■■■プロ株式会社"/>
    <s v="山田花子"/>
    <s v="マネージャー"/>
    <s v="営業部"/>
    <s v="xxxx@example.com"/>
    <s v="045-XXX-XXXX"/>
    <s v="100-0000"/>
    <x v="2"/>
    <s v="横浜市"/>
    <m/>
    <m/>
    <m/>
    <s v="公式サイト"/>
    <d v="2023-06-04T00:00:00"/>
    <m/>
  </r>
  <r>
    <s v="a-23"/>
    <s v="見込み客"/>
    <m/>
    <s v="△△△商事株式会社"/>
    <s v="鈴木健太"/>
    <s v="部長"/>
    <s v="経理部"/>
    <s v="xxxx@example.com"/>
    <s v="03-XXXX-XXXX"/>
    <s v="100-0000"/>
    <x v="0"/>
    <s v="新宿区"/>
    <m/>
    <m/>
    <m/>
    <s v="比較サイト"/>
    <d v="2023-06-05T00:00:00"/>
    <m/>
  </r>
  <r>
    <s v="a-24"/>
    <s v="商談中"/>
    <m/>
    <s v="株式会社◯◯◯ネット"/>
    <s v="佐藤美香"/>
    <s v="部長"/>
    <s v="マーケティング部"/>
    <s v="xxxx@example.com"/>
    <s v="03-XXXX-XXXX"/>
    <s v="100-0000"/>
    <x v="0"/>
    <s v="目黒区"/>
    <m/>
    <m/>
    <m/>
    <s v="セミナー"/>
    <d v="2023-06-06T00:00:00"/>
    <m/>
  </r>
  <r>
    <s v="a-25"/>
    <s v="見込み客"/>
    <m/>
    <s v="●●●合同会社"/>
    <s v="小林雅子"/>
    <s v="代表取締役"/>
    <m/>
    <s v="xxxx@example.com"/>
    <s v="03-XXXX-XXXX"/>
    <s v="100-0000"/>
    <x v="0"/>
    <s v="品川区"/>
    <m/>
    <m/>
    <m/>
    <s v="展示会"/>
    <d v="2023-06-07T00:00:00"/>
    <m/>
  </r>
  <r>
    <s v="a-26"/>
    <s v="取引先"/>
    <m/>
    <s v="株式会社■■■"/>
    <s v="渡辺浩司"/>
    <s v="課長"/>
    <s v="営業部"/>
    <s v="xxxx@example.com"/>
    <s v="06-XXXX-XXXX"/>
    <s v="100-0000"/>
    <x v="1"/>
    <s v="大阪市北区"/>
    <m/>
    <m/>
    <m/>
    <s v="展示会"/>
    <d v="2023-06-08T00:00:00"/>
    <m/>
  </r>
  <r>
    <s v="a-27"/>
    <s v="取引先"/>
    <m/>
    <s v="株式会社△△△通信"/>
    <s v="伊藤千智"/>
    <s v="課長"/>
    <m/>
    <s v="xxxx@example.com"/>
    <s v="03-XXXX-XXXX"/>
    <s v="100-0000"/>
    <x v="0"/>
    <s v="世田谷区"/>
    <m/>
    <m/>
    <m/>
    <s v="セミナー"/>
    <d v="2023-06-09T00:00:00"/>
    <m/>
  </r>
  <r>
    <s v="a-28"/>
    <s v="見込み客"/>
    <m/>
    <s v="株式会社□□□システム"/>
    <s v="加藤一郎"/>
    <s v="課長"/>
    <s v="営業部"/>
    <s v="xxxx@example.com"/>
    <s v="045-XXX-XXXX"/>
    <s v="100-0000"/>
    <x v="2"/>
    <s v="横浜市"/>
    <m/>
    <m/>
    <m/>
    <s v="公式サイト"/>
    <d v="2023-06-10T00:00:00"/>
    <m/>
  </r>
  <r>
    <s v="a-29"/>
    <s v="取引先"/>
    <m/>
    <s v="●●●サービス合同会社"/>
    <s v="中村真理子"/>
    <s v="課長"/>
    <s v="営業企画部"/>
    <s v="xxxx@example.com"/>
    <s v="03-XXXX-XXXX"/>
    <s v="100-0000"/>
    <x v="0"/>
    <s v="新宿区"/>
    <m/>
    <m/>
    <m/>
    <s v="公式サイト"/>
    <d v="2023-06-11T00:00:00"/>
    <m/>
  </r>
  <r>
    <s v="a-30"/>
    <s v="取引先"/>
    <m/>
    <s v="株式会社△△△テクノロジ"/>
    <s v="斎藤悠太"/>
    <s v="課長"/>
    <m/>
    <s v="xxxx@example.com"/>
    <s v="03-XXXX-XXXX"/>
    <s v="100-0000"/>
    <x v="0"/>
    <s v="目黒区"/>
    <m/>
    <m/>
    <m/>
    <s v="比較サイト"/>
    <d v="2023-06-12T00:00:00"/>
    <m/>
  </r>
  <r>
    <s v="a-31"/>
    <s v="見込み客"/>
    <m/>
    <s v="株式会社■■■印刷"/>
    <s v="田中太郎"/>
    <s v="代表取締役"/>
    <m/>
    <s v="xxxx@example.com"/>
    <s v="03-XXXX-XXXX"/>
    <s v="100-0000"/>
    <x v="0"/>
    <s v="品川区"/>
    <m/>
    <m/>
    <m/>
    <s v="セミナー"/>
    <d v="2023-06-13T00:00:00"/>
    <m/>
  </r>
  <r>
    <s v="a-32"/>
    <s v="取引先"/>
    <m/>
    <s v="株式会社◯◯◯サービス"/>
    <s v="山田花子"/>
    <s v="部長"/>
    <s v="営業部"/>
    <s v="xxxx@example.com"/>
    <s v="06-XXXX-XXXX"/>
    <s v="100-0000"/>
    <x v="1"/>
    <s v="大阪市北区"/>
    <m/>
    <m/>
    <m/>
    <s v="展示会"/>
    <d v="2023-06-14T00:00:00"/>
    <m/>
  </r>
  <r>
    <s v="a-33"/>
    <s v="商談中"/>
    <m/>
    <s v="■■■プロ株式会社"/>
    <s v="鈴木健太"/>
    <s v="専務取締役"/>
    <m/>
    <s v="xxxx@example.com"/>
    <s v="03-XXXX-XXXX"/>
    <s v="100-0000"/>
    <x v="0"/>
    <s v="世田谷区"/>
    <m/>
    <m/>
    <m/>
    <s v="展示会"/>
    <d v="2023-06-15T00:00:00"/>
    <m/>
  </r>
  <r>
    <s v="a-34"/>
    <s v="取引先"/>
    <m/>
    <s v="△△△商事株式会社"/>
    <s v="佐藤美香"/>
    <s v="ディレクター"/>
    <s v="マーケティング部"/>
    <s v="xxxx@example.com"/>
    <s v="045-XXX-XXXX"/>
    <s v="100-0000"/>
    <x v="2"/>
    <s v="横浜市"/>
    <m/>
    <m/>
    <m/>
    <s v="セミナー"/>
    <d v="2023-06-16T00:00:00"/>
    <m/>
  </r>
  <r>
    <s v="a-35"/>
    <s v="見込み客"/>
    <m/>
    <s v="株式会社◯◯◯"/>
    <s v="小林雅子"/>
    <s v="ディレクター"/>
    <s v="営業企画部"/>
    <s v="xxxx@example.com"/>
    <s v="03-XXXX-XXXX"/>
    <s v="100-0000"/>
    <x v="0"/>
    <s v="新宿区"/>
    <m/>
    <m/>
    <m/>
    <s v="公式サイト"/>
    <d v="2023-06-17T00:00:00"/>
    <m/>
  </r>
  <r>
    <s v="a-36"/>
    <s v="取引先"/>
    <m/>
    <s v="●●●合同会社"/>
    <s v="渡辺浩司"/>
    <s v="代表取締役"/>
    <m/>
    <s v="xxxx@example.com"/>
    <s v="03-XXXX-XXXX"/>
    <s v="100-0000"/>
    <x v="0"/>
    <s v="目黒区"/>
    <m/>
    <m/>
    <m/>
    <s v="公式サイト"/>
    <d v="2023-06-18T00:00:00"/>
    <m/>
  </r>
  <r>
    <s v="a-37"/>
    <s v="見込み客"/>
    <m/>
    <s v="株式会社■■■"/>
    <s v="伊藤千智"/>
    <s v="マネージャー"/>
    <s v="営業部"/>
    <s v="xxxx@example.com"/>
    <s v="03-XXXX-XXXX"/>
    <s v="100-0000"/>
    <x v="0"/>
    <s v="品川区"/>
    <m/>
    <m/>
    <m/>
    <s v="比較サイト"/>
    <d v="2023-06-19T00:00:00"/>
    <m/>
  </r>
  <r>
    <s v="a-38"/>
    <s v="見込み客"/>
    <m/>
    <s v="株式会社△△△通信"/>
    <s v="加藤一郎"/>
    <s v="部長"/>
    <s v="経理部"/>
    <s v="xxxx@example.com"/>
    <s v="06-XXXX-XXXX"/>
    <s v="100-0000"/>
    <x v="1"/>
    <s v="大阪市北区"/>
    <m/>
    <m/>
    <m/>
    <s v="セミナー"/>
    <d v="2023-06-20T00:00:00"/>
    <m/>
  </r>
  <r>
    <s v="a-39"/>
    <s v="取引先"/>
    <m/>
    <s v="△△△商事株式会社"/>
    <s v="中村真理子"/>
    <s v="部長"/>
    <s v="マーケティング部"/>
    <s v="xxxx@example.com"/>
    <s v="03-XXXX-XXXX"/>
    <s v="100-0000"/>
    <x v="0"/>
    <s v="世田谷区"/>
    <m/>
    <m/>
    <m/>
    <s v="展示会"/>
    <d v="2023-06-21T00:00:00"/>
    <m/>
  </r>
  <r>
    <s v="a-40"/>
    <s v="見込み客"/>
    <m/>
    <s v="△△△商事株式会社"/>
    <s v="斎藤悠太"/>
    <s v="代表取締役"/>
    <m/>
    <s v="xxxx@example.com"/>
    <s v="045-XXX-XXXX"/>
    <s v="100-0000"/>
    <x v="2"/>
    <s v="横浜市"/>
    <m/>
    <m/>
    <m/>
    <s v="展示会"/>
    <d v="2023-06-22T00:00:00"/>
    <m/>
  </r>
  <r>
    <s v="a-41"/>
    <s v="見込み客"/>
    <m/>
    <s v="株式会社◯◯◯"/>
    <s v="田中太郎"/>
    <s v="課長"/>
    <s v="営業部"/>
    <s v="xxxx@example.com"/>
    <s v="03-XXXX-XXXX"/>
    <s v="100-0000"/>
    <x v="0"/>
    <s v="新宿区"/>
    <m/>
    <m/>
    <m/>
    <s v="セミナー"/>
    <d v="2023-06-23T00:00:00"/>
    <m/>
  </r>
  <r>
    <s v="a-42"/>
    <s v="取引先"/>
    <m/>
    <s v="●●●合同会社"/>
    <s v="山田花子"/>
    <s v="課長"/>
    <m/>
    <s v="xxxx@example.com"/>
    <s v="03-XXXX-XXXX"/>
    <s v="100-0000"/>
    <x v="0"/>
    <s v="目黒区"/>
    <m/>
    <m/>
    <m/>
    <s v="公式サイト"/>
    <d v="2023-06-24T00:00:00"/>
    <m/>
  </r>
  <r>
    <s v="a-43"/>
    <s v="見込み客"/>
    <m/>
    <s v="株式会社■■■"/>
    <s v="鈴木健太"/>
    <s v="課長"/>
    <s v="営業部"/>
    <s v="xxxx@example.com"/>
    <s v="03-XXXX-XXXX"/>
    <s v="100-0000"/>
    <x v="0"/>
    <s v="品川区"/>
    <m/>
    <m/>
    <m/>
    <s v="公式サイト"/>
    <d v="2023-06-25T00:00:00"/>
    <m/>
  </r>
  <r>
    <s v="a-44"/>
    <s v="見込み客"/>
    <m/>
    <s v="株式会社△△△通信"/>
    <s v="佐藤美香"/>
    <s v="課長"/>
    <s v="営業企画部"/>
    <s v="xxxx@example.com"/>
    <s v="06-XXXX-XXXX"/>
    <s v="100-0000"/>
    <x v="1"/>
    <s v="大阪市北区"/>
    <m/>
    <m/>
    <m/>
    <s v="比較サイト"/>
    <d v="2023-06-26T00:00:00"/>
    <m/>
  </r>
  <r>
    <s v="a-45"/>
    <s v="取引先"/>
    <m/>
    <s v="株式会社□□□システム"/>
    <s v="小林雅子"/>
    <s v="課長"/>
    <m/>
    <s v="xxxx@example.com"/>
    <s v="03-XXXX-XXXX"/>
    <s v="100-0000"/>
    <x v="0"/>
    <s v="品川区"/>
    <m/>
    <m/>
    <m/>
    <s v="セミナー"/>
    <d v="2023-06-27T00:00:00"/>
    <m/>
  </r>
  <r>
    <s v="a-46"/>
    <s v="見込み客"/>
    <m/>
    <s v="●●●サービス合同会社"/>
    <s v="渡辺浩司"/>
    <s v="マネージャー"/>
    <s v="営業部"/>
    <s v="xxxx@example.com"/>
    <s v="06-XXXX-XXXX"/>
    <s v="100-0000"/>
    <x v="1"/>
    <s v="大阪市北区"/>
    <m/>
    <m/>
    <m/>
    <s v="展示会"/>
    <d v="2023-06-28T00:00:00"/>
    <m/>
  </r>
  <r>
    <s v="a-47"/>
    <s v="見込み客"/>
    <m/>
    <s v="株式会社△△△テクノロジ"/>
    <s v="伊藤千智"/>
    <s v="部長"/>
    <s v="経理部"/>
    <s v="xxxx@example.com"/>
    <s v="03-XXXX-XXXX"/>
    <s v="100-0000"/>
    <x v="0"/>
    <s v="世田谷区"/>
    <m/>
    <m/>
    <m/>
    <s v="展示会"/>
    <d v="2023-06-29T00:00:00"/>
    <m/>
  </r>
  <r>
    <s v="a-48"/>
    <s v="取引先"/>
    <m/>
    <s v="株式会社■■■印刷"/>
    <s v="加藤一郎"/>
    <s v="部長"/>
    <s v="マーケティング部"/>
    <s v="xxxx@example.com"/>
    <s v="045-XXX-XXXX"/>
    <s v="100-0000"/>
    <x v="2"/>
    <s v="横浜市"/>
    <m/>
    <m/>
    <m/>
    <s v="セミナー"/>
    <d v="2023-06-30T00:00:00"/>
    <m/>
  </r>
  <r>
    <s v="a-49"/>
    <s v="見込み客"/>
    <m/>
    <s v="株式会社◯◯◯サービス"/>
    <s v="中村真理子"/>
    <s v="代表取締役"/>
    <m/>
    <s v="xxxx@example.com"/>
    <s v="03-XXXX-XXXX"/>
    <s v="100-0000"/>
    <x v="0"/>
    <s v="新宿区"/>
    <m/>
    <m/>
    <m/>
    <s v="公式サイト"/>
    <d v="2023-07-01T00:00:00"/>
    <m/>
  </r>
  <r>
    <s v="a-50"/>
    <s v="取引先"/>
    <m/>
    <s v="■■■プロ株式会社"/>
    <s v="斎藤悠太"/>
    <s v="課長"/>
    <s v="営業部"/>
    <s v="xxxx@example.com"/>
    <s v="03-XXXX-XXXX"/>
    <s v="100-0000"/>
    <x v="0"/>
    <s v="目黒区"/>
    <m/>
    <m/>
    <m/>
    <s v="展示会"/>
    <d v="2023-07-02T00:00: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95F92E-CEC5-654A-9867-7E9FCA306F09}" name="ピボットテーブル9" cacheId="1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 chartFormat="3">
  <location ref="A1:C5" firstHeaderRow="0" firstDataRow="1" firstDataCol="1"/>
  <pivotFields count="18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numFmtId="14" showAll="0"/>
    <pivotField showAll="0"/>
  </pivotFields>
  <rowFields count="1">
    <field x="10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件数" fld="10" subtotal="count" baseField="0" baseItem="0"/>
    <dataField name="比率" fld="0" subtotal="count" showDataAs="percentOfCol" baseField="0" baseItem="0" numFmtId="9"/>
  </dataFields>
  <formats count="2">
    <format dxfId="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1"/>
          </reference>
          <reference field="10" count="1" selected="0">
            <x v="0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1"/>
          </reference>
          <reference field="10" count="1" selected="0">
            <x v="1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1"/>
          </reference>
          <reference field="10" count="1" selected="0">
            <x v="2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6AFE7F0-991C-914A-8F86-582EC2AFEE6F}" name="テーブル3" displayName="テーブル3" ref="B4:S1048576" totalsRowShown="0" headerRowDxfId="56" dataDxfId="55">
  <autoFilter ref="B4:S1048576" xr:uid="{06AFE7F0-991C-914A-8F86-582EC2AFEE6F}"/>
  <tableColumns count="18">
    <tableColumn id="1" xr3:uid="{75B10E9E-56EA-2A43-8839-667DF62CD040}" name="商談名" dataDxfId="54"/>
    <tableColumn id="2" xr3:uid="{B12E26AD-C1EA-484D-AC87-B8BDCA19575B}" name="担当者" dataDxfId="53"/>
    <tableColumn id="3" xr3:uid="{1C758807-0694-4A4E-A1AC-2B7E2DF7A1FD}" name="NO." dataDxfId="52"/>
    <tableColumn id="4" xr3:uid="{65F92417-75F6-A546-B453-5825A039B36C}" name="見込み客・取引先" dataDxfId="51"/>
    <tableColumn id="5" xr3:uid="{FD6A1810-2F97-414D-B936-B0F04E9476FC}" name="登録日" dataDxfId="50"/>
    <tableColumn id="6" xr3:uid="{5E7C635C-A1A2-F54D-89CF-271A713BD014}" name="更新日" dataDxfId="49"/>
    <tableColumn id="7" xr3:uid="{7822D515-1963-1E49-9F4E-C4A16270595D}" name="顧客種別" dataDxfId="48"/>
    <tableColumn id="8" xr3:uid="{B23D8E1C-204D-E249-B4DF-8666A6612773}" name="ステータス" dataDxfId="47"/>
    <tableColumn id="9" xr3:uid="{71434D30-CFC1-D34D-8D23-9872D5ACA31C}" name="失注理由" dataDxfId="46"/>
    <tableColumn id="10" xr3:uid="{D851BF7F-BC13-C74A-A207-CF3F5A9234B2}" name="進捗率" dataDxfId="45"/>
    <tableColumn id="11" xr3:uid="{D9A29047-811A-6E43-811B-0EDCFCB34BDA}" name="メール" dataDxfId="44"/>
    <tableColumn id="12" xr3:uid="{5D34194E-7EED-9646-8531-73EE095ECE80}" name="電話" dataDxfId="43"/>
    <tableColumn id="13" xr3:uid="{5117FBA0-E3B2-E944-A66C-C182FCA8CEA4}" name="商談" dataDxfId="42"/>
    <tableColumn id="14" xr3:uid="{34A4685D-5FE5-0945-8256-66D87C186D67}" name="見積もり" dataDxfId="41"/>
    <tableColumn id="15" xr3:uid="{FA61BE5C-D725-3242-90CA-B423E218D41E}" name="受注見込み日" dataDxfId="40"/>
    <tableColumn id="18" xr3:uid="{CDEC1AEA-8F2D-894A-AE2E-E21ADAF88C5F}" name="売上計上日" dataDxfId="39"/>
    <tableColumn id="16" xr3:uid="{B70A0A18-2CB4-754F-BCB8-2DBFC53054CC}" name="見積もり×進捗率" dataDxfId="38"/>
    <tableColumn id="17" xr3:uid="{310ABFEA-623B-0645-94A1-A65702C8B739}" name="メモ" dataDxfId="37"/>
  </tableColumns>
  <tableStyleInfo name="4.取引先マスタ-sty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5:J53" headerRowCount="0" headerRowDxfId="34" dataDxfId="33" totalsRowDxfId="31" tableBorderDxfId="32">
  <sortState xmlns:xlrd2="http://schemas.microsoft.com/office/spreadsheetml/2017/richdata2" ref="B5:J53">
    <sortCondition ref="C4"/>
  </sortState>
  <tableColumns count="9">
    <tableColumn id="1" xr3:uid="{00000000-0010-0000-0000-000001000000}" name="Column1" dataDxfId="30"/>
    <tableColumn id="2" xr3:uid="{00000000-0010-0000-0000-000002000000}" name="Column2" dataDxfId="29"/>
    <tableColumn id="3" xr3:uid="{00000000-0010-0000-0000-000003000000}" name="Column3" dataDxfId="28"/>
    <tableColumn id="4" xr3:uid="{00000000-0010-0000-0000-000004000000}" name="Column4" dataDxfId="27"/>
    <tableColumn id="5" xr3:uid="{00000000-0010-0000-0000-000005000000}" name="Column5" dataDxfId="26"/>
    <tableColumn id="6" xr3:uid="{00000000-0010-0000-0000-000006000000}" name="Column6" dataDxfId="25"/>
    <tableColumn id="7" xr3:uid="{00000000-0010-0000-0000-000007000000}" name="Column7" dataDxfId="24"/>
    <tableColumn id="8" xr3:uid="{00000000-0010-0000-0000-000008000000}" name="Column8" dataDxfId="23"/>
    <tableColumn id="9" xr3:uid="{00000000-0010-0000-0000-000009000000}" name="Column9" dataDxfId="22"/>
  </tableColumns>
  <tableStyleInfo name="4.取引先マスタ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B1DCF71-157B-C040-B110-D2F6A45BB6AC}" name="テーブル4" displayName="テーブル4" ref="B4:S54" totalsRowShown="0" headerRowDxfId="21">
  <autoFilter ref="B4:S54" xr:uid="{3B1DCF71-157B-C040-B110-D2F6A45BB6AC}"/>
  <tableColumns count="18">
    <tableColumn id="1" xr3:uid="{467CE56C-8D50-7547-B1A7-7416C03BA6DD}" name="No." dataDxfId="20"/>
    <tableColumn id="2" xr3:uid="{DBB1FCD9-408D-AE47-8C73-A9AB61D606E0}" name="分類" dataDxfId="19"/>
    <tableColumn id="3" xr3:uid="{5A1BB346-7B9F-1341-A663-066188B62B7E}" name="ランク" dataDxfId="18"/>
    <tableColumn id="4" xr3:uid="{75CC9680-FF98-ED4B-81E9-FA8494B55D7E}" name="会社名" dataDxfId="17"/>
    <tableColumn id="5" xr3:uid="{E0D15A21-5C52-1F48-8A83-B5378942C006}" name="窓口" dataDxfId="16"/>
    <tableColumn id="6" xr3:uid="{A8A65ED2-5F32-D74A-9831-0D219BA980DD}" name="役職" dataDxfId="15"/>
    <tableColumn id="7" xr3:uid="{7A6ED4E5-76A1-C24E-A9E4-C134B0A618C5}" name="所属" dataDxfId="14"/>
    <tableColumn id="8" xr3:uid="{38ED7178-040C-744F-B4BC-1165A4B0A22D}" name="メール" dataDxfId="13" dataCellStyle="ハイパーリンク"/>
    <tableColumn id="9" xr3:uid="{B575D74F-31A9-ED4A-BDC1-C0B8CAFE7C2A}" name="電話番号" dataDxfId="12"/>
    <tableColumn id="10" xr3:uid="{A7924716-C44D-754B-9302-0149D2D851A2}" name="郵便番号" dataDxfId="11"/>
    <tableColumn id="11" xr3:uid="{D02C52B9-C719-C54E-8298-18CC5E39BCDE}" name="都道府県" dataDxfId="10"/>
    <tableColumn id="12" xr3:uid="{F5C86231-EADD-9241-A3B3-CCC54FDA42F5}" name="市区町村" dataDxfId="9"/>
    <tableColumn id="13" xr3:uid="{C39BB9D5-94EF-BB44-B31C-5690A5A46D21}" name="住所1" dataDxfId="8"/>
    <tableColumn id="14" xr3:uid="{9AE85155-8A24-144A-8BCB-C35084995BBD}" name="ビル名" dataDxfId="7"/>
    <tableColumn id="15" xr3:uid="{7BFDD6C5-F6A4-A44D-AE98-A769D1A3DA76}" name="Webサイト" dataDxfId="6"/>
    <tableColumn id="16" xr3:uid="{AC36D060-77EA-654B-AD3D-32645085C92B}" name="データ元" dataDxfId="5"/>
    <tableColumn id="17" xr3:uid="{E9BB1D3F-46BC-B949-A11A-1D3FC5653E3A}" name="登録日" dataDxfId="4"/>
    <tableColumn id="18" xr3:uid="{6B819088-4ED7-5E43-9B32-8E9BA36D75CB}" name="メモ" dataDxfId="3"/>
  </tableColumns>
  <tableStyleInfo name="4.取引先マスタ-sty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5"/>
    <outlinePr summaryBelow="0" summaryRight="0"/>
    <pageSetUpPr fitToPage="1"/>
  </sheetPr>
  <dimension ref="A1:P75"/>
  <sheetViews>
    <sheetView showGridLines="0" zoomScaleNormal="60" workbookViewId="0">
      <selection activeCell="R40" sqref="R40"/>
    </sheetView>
  </sheetViews>
  <sheetFormatPr baseColWidth="10" defaultColWidth="12.6640625" defaultRowHeight="15.75" customHeight="1"/>
  <cols>
    <col min="1" max="1" width="2.6640625" style="2" customWidth="1"/>
    <col min="2" max="2" width="10.1640625" style="2" customWidth="1"/>
    <col min="3" max="3" width="13.33203125" style="2" customWidth="1"/>
    <col min="4" max="4" width="10.6640625" style="2" customWidth="1"/>
    <col min="5" max="5" width="11.83203125" style="2" customWidth="1"/>
    <col min="6" max="6" width="11.33203125" style="2" customWidth="1"/>
    <col min="7" max="7" width="14.5" style="2" customWidth="1"/>
    <col min="8" max="8" width="11.5" style="2" customWidth="1"/>
    <col min="9" max="9" width="9.1640625" style="2" customWidth="1"/>
    <col min="10" max="10" width="12.5" style="2" customWidth="1"/>
    <col min="11" max="14" width="9.1640625" style="2" customWidth="1"/>
    <col min="15" max="15" width="15.33203125" style="2" customWidth="1"/>
    <col min="16" max="16" width="14.1640625" style="2" customWidth="1"/>
    <col min="17" max="16384" width="12.6640625" style="2"/>
  </cols>
  <sheetData>
    <row r="1" spans="1:16" ht="1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0"/>
      <c r="P1" s="1"/>
    </row>
    <row r="2" spans="1:16" ht="19" customHeight="1">
      <c r="A2" s="11"/>
      <c r="B2" s="11" t="s">
        <v>0</v>
      </c>
      <c r="C2" s="172">
        <v>45292</v>
      </c>
      <c r="D2" s="174" t="s">
        <v>1</v>
      </c>
      <c r="E2" s="173">
        <v>45657</v>
      </c>
      <c r="F2" s="188" t="s">
        <v>2</v>
      </c>
      <c r="G2" s="188"/>
      <c r="H2" s="126"/>
      <c r="I2" s="126"/>
      <c r="J2" s="126"/>
      <c r="K2" s="126"/>
      <c r="L2" s="126"/>
      <c r="M2" s="11"/>
      <c r="N2" s="217">
        <f ca="1">TODAY()</f>
        <v>45309</v>
      </c>
      <c r="O2" s="218"/>
      <c r="P2" s="11"/>
    </row>
    <row r="3" spans="1:16" ht="19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25.5" customHeight="1">
      <c r="A4" s="12"/>
      <c r="B4" s="61" t="s">
        <v>3</v>
      </c>
      <c r="C4" s="62"/>
      <c r="D4" s="219"/>
      <c r="E4" s="220"/>
      <c r="F4" s="63"/>
      <c r="G4" s="64"/>
      <c r="H4" s="62"/>
      <c r="I4" s="62"/>
      <c r="J4" s="65"/>
      <c r="K4" s="62"/>
      <c r="L4" s="62"/>
      <c r="M4" s="62"/>
      <c r="N4" s="62"/>
      <c r="O4" s="62"/>
      <c r="P4" s="13"/>
    </row>
    <row r="5" spans="1:16" ht="18" customHeight="1">
      <c r="A5" s="1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"/>
    </row>
    <row r="6" spans="1:16" ht="23">
      <c r="A6" s="15"/>
      <c r="B6" s="158" t="s">
        <v>4</v>
      </c>
      <c r="C6" s="157"/>
      <c r="D6" s="221" t="s">
        <v>5</v>
      </c>
      <c r="E6" s="222"/>
      <c r="F6" s="223" t="s">
        <v>6</v>
      </c>
      <c r="G6" s="224"/>
      <c r="H6" s="1"/>
      <c r="I6" s="14"/>
      <c r="J6" s="14"/>
      <c r="K6" s="14"/>
      <c r="L6" s="14"/>
      <c r="M6" s="14"/>
      <c r="N6" s="14"/>
      <c r="O6" s="14"/>
      <c r="P6" s="15"/>
    </row>
    <row r="7" spans="1:16" ht="36" customHeight="1">
      <c r="A7" s="16"/>
      <c r="B7" s="124">
        <f>D56</f>
        <v>95000000</v>
      </c>
      <c r="C7" s="125"/>
      <c r="D7" s="225">
        <f>J56</f>
        <v>13600000</v>
      </c>
      <c r="E7" s="226"/>
      <c r="F7" s="227">
        <f>O56</f>
        <v>8000000</v>
      </c>
      <c r="G7" s="228"/>
      <c r="H7" s="1"/>
      <c r="I7" s="14"/>
      <c r="J7" s="14"/>
      <c r="K7" s="14"/>
      <c r="L7" s="14"/>
      <c r="M7" s="14"/>
      <c r="N7" s="14"/>
      <c r="O7" s="14"/>
      <c r="P7" s="16"/>
    </row>
    <row r="8" spans="1:16" ht="14.25" customHeight="1">
      <c r="A8" s="1"/>
      <c r="B8" s="230" t="s">
        <v>7</v>
      </c>
      <c r="C8" s="231"/>
      <c r="D8" s="232" t="s">
        <v>7</v>
      </c>
      <c r="E8" s="231"/>
      <c r="F8" s="233" t="s">
        <v>7</v>
      </c>
      <c r="G8" s="234"/>
      <c r="H8" s="1"/>
      <c r="I8" s="14"/>
      <c r="J8" s="14"/>
      <c r="K8" s="14"/>
      <c r="L8" s="14"/>
      <c r="M8" s="14"/>
      <c r="N8" s="14"/>
      <c r="O8" s="14"/>
      <c r="P8" s="1"/>
    </row>
    <row r="9" spans="1:16" ht="17">
      <c r="A9" s="15"/>
      <c r="B9" s="1"/>
      <c r="C9" s="1"/>
      <c r="D9" s="17" t="s">
        <v>8</v>
      </c>
      <c r="E9" s="18">
        <f>D7/B7</f>
        <v>0.1431578947368421</v>
      </c>
      <c r="F9" s="19" t="s">
        <v>9</v>
      </c>
      <c r="G9" s="20">
        <f>F7/B7</f>
        <v>8.4210526315789472E-2</v>
      </c>
      <c r="H9" s="21"/>
      <c r="I9" s="14"/>
      <c r="J9" s="14"/>
      <c r="K9" s="14"/>
      <c r="L9" s="14"/>
      <c r="M9" s="14"/>
      <c r="N9" s="14"/>
      <c r="O9" s="14"/>
      <c r="P9" s="15"/>
    </row>
    <row r="10" spans="1:16" ht="36" customHeight="1">
      <c r="A10" s="16"/>
      <c r="B10" s="1"/>
      <c r="C10" s="1"/>
      <c r="D10" s="1"/>
      <c r="E10" s="1"/>
      <c r="F10" s="1"/>
      <c r="G10" s="1"/>
      <c r="H10" s="22"/>
      <c r="I10" s="14"/>
      <c r="J10" s="14"/>
      <c r="K10" s="14"/>
      <c r="L10" s="14"/>
      <c r="M10" s="14"/>
      <c r="N10" s="14"/>
      <c r="O10" s="14"/>
      <c r="P10" s="16"/>
    </row>
    <row r="11" spans="1:16" ht="14.25" customHeight="1">
      <c r="A11" s="1"/>
      <c r="B11" s="1"/>
      <c r="C11" s="1"/>
      <c r="D11" s="1"/>
      <c r="E11" s="1"/>
      <c r="F11" s="1"/>
      <c r="G11" s="1"/>
      <c r="H11" s="23"/>
      <c r="I11" s="14"/>
      <c r="J11" s="14"/>
      <c r="K11" s="14"/>
      <c r="L11" s="14"/>
      <c r="M11" s="14"/>
      <c r="N11" s="14"/>
      <c r="O11" s="14"/>
      <c r="P11" s="1"/>
    </row>
    <row r="12" spans="1:16" ht="17">
      <c r="A12" s="15"/>
      <c r="B12" s="1"/>
      <c r="C12" s="1"/>
      <c r="D12" s="1"/>
      <c r="E12" s="1"/>
      <c r="F12" s="1"/>
      <c r="G12" s="1"/>
      <c r="H12" s="21"/>
      <c r="I12" s="14"/>
      <c r="J12" s="14"/>
      <c r="K12" s="14"/>
      <c r="L12" s="14"/>
      <c r="M12" s="14"/>
      <c r="N12" s="14"/>
      <c r="O12" s="14"/>
      <c r="P12" s="15"/>
    </row>
    <row r="13" spans="1:16" ht="36" customHeight="1">
      <c r="A13" s="16"/>
      <c r="B13" s="1"/>
      <c r="C13" s="1"/>
      <c r="D13" s="1"/>
      <c r="E13" s="1"/>
      <c r="F13" s="1"/>
      <c r="G13" s="1"/>
      <c r="H13" s="22"/>
      <c r="I13" s="14"/>
      <c r="J13" s="14"/>
      <c r="K13" s="14"/>
      <c r="L13" s="14"/>
      <c r="M13" s="14"/>
      <c r="N13" s="14"/>
      <c r="O13" s="14"/>
      <c r="P13" s="16"/>
    </row>
    <row r="14" spans="1:16" ht="14.25" customHeight="1">
      <c r="A14" s="1"/>
      <c r="B14" s="1"/>
      <c r="C14" s="1"/>
      <c r="D14" s="1"/>
      <c r="E14" s="1"/>
      <c r="F14" s="1"/>
      <c r="G14" s="1"/>
      <c r="H14" s="23"/>
      <c r="I14" s="14"/>
      <c r="J14" s="14"/>
      <c r="K14" s="14"/>
      <c r="L14" s="14"/>
      <c r="M14" s="14"/>
      <c r="N14" s="14"/>
      <c r="O14" s="14"/>
      <c r="P14" s="1"/>
    </row>
    <row r="15" spans="1:16" ht="17">
      <c r="A15" s="15"/>
      <c r="B15" s="1"/>
      <c r="C15" s="1"/>
      <c r="D15" s="1"/>
      <c r="E15" s="1"/>
      <c r="F15" s="1"/>
      <c r="G15" s="1"/>
      <c r="H15" s="21"/>
      <c r="I15" s="14"/>
      <c r="J15" s="14"/>
      <c r="K15" s="14"/>
      <c r="L15" s="14"/>
      <c r="M15" s="14"/>
      <c r="N15" s="14"/>
      <c r="O15" s="14"/>
      <c r="P15" s="15"/>
    </row>
    <row r="16" spans="1:16" ht="36" customHeight="1">
      <c r="A16" s="16"/>
      <c r="B16" s="1"/>
      <c r="C16" s="1"/>
      <c r="D16" s="1"/>
      <c r="E16" s="1"/>
      <c r="F16" s="1"/>
      <c r="G16" s="1"/>
      <c r="H16" s="22"/>
      <c r="I16" s="14"/>
      <c r="J16" s="14"/>
      <c r="K16" s="14"/>
      <c r="L16" s="14"/>
      <c r="M16" s="14"/>
      <c r="N16" s="14"/>
      <c r="O16" s="14"/>
      <c r="P16" s="16"/>
    </row>
    <row r="17" spans="1:16" ht="20" customHeight="1">
      <c r="A17" s="1"/>
      <c r="B17" s="1"/>
      <c r="C17" s="1"/>
      <c r="D17" s="1"/>
      <c r="E17" s="1"/>
      <c r="F17" s="1"/>
      <c r="G17" s="1"/>
      <c r="H17" s="23"/>
      <c r="I17" s="14"/>
      <c r="J17" s="14"/>
      <c r="K17" s="14"/>
      <c r="L17" s="14"/>
      <c r="M17" s="14"/>
      <c r="N17" s="14"/>
      <c r="O17" s="14"/>
      <c r="P17" s="1"/>
    </row>
    <row r="18" spans="1:16" ht="20" customHeight="1">
      <c r="A18" s="1"/>
      <c r="B18" s="24"/>
      <c r="C18" s="24"/>
      <c r="D18" s="1"/>
      <c r="E18" s="1"/>
      <c r="F18" s="1"/>
      <c r="G18" s="1"/>
      <c r="H18" s="1"/>
      <c r="I18" s="14"/>
      <c r="J18" s="14"/>
      <c r="K18" s="14"/>
      <c r="L18" s="14"/>
      <c r="M18" s="14"/>
      <c r="N18" s="14"/>
      <c r="O18" s="14"/>
      <c r="P18" s="1"/>
    </row>
    <row r="19" spans="1:16" ht="20" customHeight="1">
      <c r="A19" s="1"/>
      <c r="B19" s="24"/>
      <c r="C19" s="24"/>
      <c r="D19" s="1"/>
      <c r="E19" s="1"/>
      <c r="F19" s="1"/>
      <c r="G19" s="1"/>
      <c r="H19" s="1"/>
      <c r="I19" s="14"/>
      <c r="J19" s="14"/>
      <c r="K19" s="14"/>
      <c r="L19" s="14"/>
      <c r="M19" s="14"/>
      <c r="N19" s="14"/>
      <c r="O19" s="14"/>
      <c r="P19" s="1"/>
    </row>
    <row r="20" spans="1:16" ht="20" customHeight="1">
      <c r="A20" s="1"/>
      <c r="B20" s="24"/>
      <c r="C20" s="24"/>
      <c r="D20" s="1"/>
      <c r="E20" s="1"/>
      <c r="F20" s="1"/>
      <c r="G20" s="1"/>
      <c r="H20" s="1"/>
      <c r="I20" s="14"/>
      <c r="J20" s="14"/>
      <c r="K20" s="14"/>
      <c r="L20" s="14"/>
      <c r="M20" s="14"/>
      <c r="N20" s="14"/>
      <c r="O20" s="14"/>
      <c r="P20" s="1"/>
    </row>
    <row r="21" spans="1:16" ht="20" customHeight="1">
      <c r="A21" s="1"/>
      <c r="B21" s="24"/>
      <c r="C21" s="24"/>
      <c r="D21" s="1"/>
      <c r="E21" s="1"/>
      <c r="F21" s="1"/>
      <c r="G21" s="1"/>
      <c r="H21" s="1"/>
      <c r="I21" s="14"/>
      <c r="J21" s="14"/>
      <c r="K21" s="14"/>
      <c r="L21" s="14"/>
      <c r="M21" s="14"/>
      <c r="N21" s="14"/>
      <c r="O21" s="14"/>
      <c r="P21" s="1"/>
    </row>
    <row r="22" spans="1:16" ht="20" customHeight="1">
      <c r="A22" s="1"/>
      <c r="B22" s="24"/>
      <c r="C22" s="24"/>
      <c r="D22" s="1"/>
      <c r="E22" s="1"/>
      <c r="F22" s="1"/>
      <c r="G22" s="1"/>
      <c r="H22" s="1"/>
      <c r="I22" s="14"/>
      <c r="J22" s="14"/>
      <c r="K22" s="14"/>
      <c r="L22" s="14"/>
      <c r="M22" s="14"/>
      <c r="N22" s="14"/>
      <c r="O22" s="14"/>
      <c r="P22" s="1"/>
    </row>
    <row r="23" spans="1:16" ht="20" customHeight="1">
      <c r="A23" s="1"/>
      <c r="B23" s="24"/>
      <c r="C23" s="24"/>
      <c r="D23" s="1"/>
      <c r="E23" s="1"/>
      <c r="F23" s="1"/>
      <c r="G23" s="1"/>
      <c r="H23" s="1"/>
      <c r="I23" s="14"/>
      <c r="J23" s="14"/>
      <c r="K23" s="14"/>
      <c r="L23" s="14"/>
      <c r="M23" s="14"/>
      <c r="N23" s="14"/>
      <c r="O23" s="14"/>
      <c r="P23" s="1"/>
    </row>
    <row r="24" spans="1:16" ht="20" customHeight="1">
      <c r="A24" s="1"/>
      <c r="B24" s="24"/>
      <c r="C24" s="24"/>
      <c r="D24" s="1"/>
      <c r="E24" s="1"/>
      <c r="F24" s="1"/>
      <c r="G24" s="1"/>
      <c r="H24" s="1"/>
      <c r="I24" s="14"/>
      <c r="J24" s="14"/>
      <c r="K24" s="14"/>
      <c r="L24" s="14"/>
      <c r="M24" s="14"/>
      <c r="N24" s="14"/>
      <c r="O24" s="14"/>
      <c r="P24" s="1"/>
    </row>
    <row r="25" spans="1:16" ht="20" customHeight="1">
      <c r="A25" s="1"/>
      <c r="B25" s="24"/>
      <c r="C25" s="24"/>
      <c r="D25" s="1"/>
      <c r="E25" s="1"/>
      <c r="F25" s="1"/>
      <c r="G25" s="1"/>
      <c r="H25" s="1"/>
      <c r="I25" s="14"/>
      <c r="J25" s="14"/>
      <c r="K25" s="14"/>
      <c r="L25" s="14"/>
      <c r="M25" s="14"/>
      <c r="N25" s="14"/>
      <c r="O25" s="14"/>
      <c r="P25" s="1"/>
    </row>
    <row r="26" spans="1:16" ht="20" customHeight="1">
      <c r="A26" s="1"/>
      <c r="B26" s="24"/>
      <c r="C26" s="24"/>
      <c r="D26" s="1"/>
      <c r="E26" s="1"/>
      <c r="F26" s="1"/>
      <c r="G26" s="1"/>
      <c r="H26" s="1"/>
      <c r="I26" s="14"/>
      <c r="J26" s="14"/>
      <c r="K26" s="14"/>
      <c r="L26" s="14"/>
      <c r="M26" s="14"/>
      <c r="N26" s="14"/>
      <c r="O26" s="14"/>
      <c r="P26" s="1"/>
    </row>
    <row r="27" spans="1:16" ht="20" customHeight="1">
      <c r="A27" s="1"/>
      <c r="B27" s="24"/>
      <c r="C27" s="24"/>
      <c r="D27" s="1"/>
      <c r="E27" s="1"/>
      <c r="F27" s="1"/>
      <c r="G27" s="1"/>
      <c r="H27" s="1"/>
      <c r="I27" s="14"/>
      <c r="J27" s="14"/>
      <c r="K27" s="14"/>
      <c r="L27" s="14"/>
      <c r="M27" s="14"/>
      <c r="N27" s="14"/>
      <c r="O27" s="14"/>
      <c r="P27" s="1"/>
    </row>
    <row r="28" spans="1:16" ht="20" customHeight="1">
      <c r="A28" s="1"/>
      <c r="B28" s="24"/>
      <c r="C28" s="24"/>
      <c r="D28" s="1"/>
      <c r="E28" s="1"/>
      <c r="F28" s="1"/>
      <c r="G28" s="1"/>
      <c r="H28" s="1"/>
      <c r="I28" s="14"/>
      <c r="J28" s="14"/>
      <c r="K28" s="14"/>
      <c r="L28" s="14"/>
      <c r="M28" s="14"/>
      <c r="N28" s="14"/>
      <c r="O28" s="14"/>
      <c r="P28" s="1"/>
    </row>
    <row r="29" spans="1:16" ht="20" customHeight="1">
      <c r="A29" s="1"/>
      <c r="B29" s="24"/>
      <c r="C29" s="24"/>
      <c r="D29" s="1"/>
      <c r="E29" s="1"/>
      <c r="F29" s="1"/>
      <c r="G29" s="1"/>
      <c r="H29" s="1"/>
      <c r="I29" s="14"/>
      <c r="J29" s="14"/>
      <c r="K29" s="14"/>
      <c r="L29" s="14"/>
      <c r="M29" s="14"/>
      <c r="N29" s="14"/>
      <c r="O29" s="14"/>
      <c r="P29" s="1"/>
    </row>
    <row r="30" spans="1:16" ht="20" customHeight="1">
      <c r="A30" s="1"/>
      <c r="B30" s="69" t="s">
        <v>10</v>
      </c>
      <c r="C30" s="31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1"/>
    </row>
    <row r="31" spans="1:16" ht="20" customHeight="1">
      <c r="A31" s="1"/>
      <c r="B31" s="240" t="s">
        <v>11</v>
      </c>
      <c r="C31" s="244"/>
      <c r="D31" s="244"/>
      <c r="E31" s="244"/>
      <c r="F31" s="211"/>
      <c r="G31" s="67" t="s">
        <v>12</v>
      </c>
      <c r="H31" s="122" t="s">
        <v>13</v>
      </c>
      <c r="I31" s="67" t="s">
        <v>14</v>
      </c>
      <c r="J31" s="210" t="s">
        <v>5</v>
      </c>
      <c r="K31" s="211"/>
      <c r="L31" s="67" t="s">
        <v>15</v>
      </c>
      <c r="M31" s="67" t="s">
        <v>16</v>
      </c>
      <c r="N31" s="67" t="s">
        <v>17</v>
      </c>
      <c r="O31" s="68" t="s">
        <v>18</v>
      </c>
      <c r="P31" s="1"/>
    </row>
    <row r="32" spans="1:16" ht="20" customHeight="1">
      <c r="A32" s="1"/>
      <c r="B32" s="212" t="s">
        <v>19</v>
      </c>
      <c r="C32" s="213"/>
      <c r="D32" s="213"/>
      <c r="E32" s="213"/>
      <c r="F32" s="214"/>
      <c r="G32" s="26">
        <f>IF(B32="", "", COUNTIFS(商談管理!B:B, "*" &amp; B32 &amp; "*", 商談管理!P:P, "&gt;=" &amp; $C$2, 商談管理!P:P, "&lt;=" &amp; $E$2))</f>
        <v>14</v>
      </c>
      <c r="H32" s="161">
        <f>IF(B32="", "", COUNTIFS(商談管理!B:B, "*" &amp; B32 &amp; "*", 商談管理!P:P, "&gt;=" &amp; $C$2, 商談管理!P:P, "&lt;=" &amp; $E$2, 商談管理!I:I, "&lt;&gt;失注"))</f>
        <v>12</v>
      </c>
      <c r="I32" s="26">
        <f>IF(B32="","",COUNTIFS(商談管理!B:B, "*" &amp; B32 &amp; "*", 商談管理!R:R, "&gt;0", 商談管理!P:P, "&gt;=" &amp; $C$2, 商談管理!P:P, "&lt;=" &amp; $E$2))</f>
        <v>9</v>
      </c>
      <c r="J32" s="215">
        <f>IF(B32="","",SUMIFS(商談管理!R:R, 商談管理!B:B, "*" &amp; B32 &amp; "*", 商談管理!P:P, "&gt;=" &amp; $C$2, 商談管理!P:P, "&lt;=" &amp; $E$2))</f>
        <v>11200000</v>
      </c>
      <c r="K32" s="216"/>
      <c r="L32" s="128">
        <f t="shared" ref="L32:L39" si="0">IF(ISERROR(I32/G32),"",(I32/G32))</f>
        <v>0.6428571428571429</v>
      </c>
      <c r="M32" s="26">
        <f>IF(B32="", "", COUNTIFS(商談管理!B:B, "*" &amp; B32 &amp; "*", 商談管理!I:I, "受注", 商談管理!P:P, "&gt;=" &amp; $C$2, 商談管理!P:P, "&lt;=" &amp; $E$2))</f>
        <v>5</v>
      </c>
      <c r="N32" s="27">
        <f t="shared" ref="N32:N39" si="1">IF(ISERROR(M32/G32),"",(M32/G32))</f>
        <v>0.35714285714285715</v>
      </c>
      <c r="O32" s="130">
        <f>IF(B32="","",SUMIFS(商談管理!R:R,商談管理!B:B,"*"&amp;B32&amp;"*",商談管理!I:I,"受注",商談管理!P:P, "&gt;=" &amp; $C$2, 商談管理!P:P, "&lt;=" &amp; $E$2))</f>
        <v>7000000</v>
      </c>
      <c r="P32" s="1"/>
    </row>
    <row r="33" spans="1:16" ht="20" customHeight="1">
      <c r="A33" s="1"/>
      <c r="B33" s="212" t="s">
        <v>20</v>
      </c>
      <c r="C33" s="213"/>
      <c r="D33" s="213"/>
      <c r="E33" s="213"/>
      <c r="F33" s="214"/>
      <c r="G33" s="26">
        <f>IF(B33="", "", COUNTIFS(商談管理!B:B, "*" &amp; B33 &amp; "*", 商談管理!P:P, "&gt;=" &amp; $C$2, 商談管理!P:P, "&lt;=" &amp; $E$2))</f>
        <v>5</v>
      </c>
      <c r="H33" s="161">
        <f>IF(B33="", "", COUNTIFS(商談管理!B:B, "*" &amp; B33 &amp; "*", 商談管理!P:P, "&gt;=" &amp; $C$2, 商談管理!P:P, "&lt;=" &amp; $E$2, 商談管理!I:I, "&lt;&gt;失注"))</f>
        <v>4</v>
      </c>
      <c r="I33" s="26">
        <f>IF(B33="","",COUNTIFS(商談管理!B:B, "*" &amp; B33 &amp; "*", 商談管理!R:R, "&gt;0", 商談管理!P:P, "&gt;=" &amp; $C$2, 商談管理!P:P, "&lt;=" &amp; $E$2))</f>
        <v>3</v>
      </c>
      <c r="J33" s="215">
        <f>IF(B33="","",SUMIFS(商談管理!R:R, 商談管理!B:B, "*" &amp; B33 &amp; "*", 商談管理!P:P, "&gt;=" &amp; $C$2, 商談管理!P:P, "&lt;=" &amp; $E$2))</f>
        <v>2400000</v>
      </c>
      <c r="K33" s="216"/>
      <c r="L33" s="128">
        <f t="shared" si="0"/>
        <v>0.6</v>
      </c>
      <c r="M33" s="26">
        <f>IF(B33="", "", COUNTIFS(商談管理!B:B, "*" &amp; B33 &amp; "*", 商談管理!I:I, "受注", 商談管理!P:P, "&gt;=" &amp; $C$2, 商談管理!P:P, "&lt;=" &amp; $E$2))</f>
        <v>1</v>
      </c>
      <c r="N33" s="27">
        <f t="shared" si="1"/>
        <v>0.2</v>
      </c>
      <c r="O33" s="130">
        <f>IF(B33="","",SUMIFS(商談管理!R:R,商談管理!B:B,"*"&amp;B33&amp;"*",商談管理!I:I,"受注",商談管理!P:P, "&gt;=" &amp; $C$2, 商談管理!P:P, "&lt;=" &amp; $E$2))</f>
        <v>1000000</v>
      </c>
      <c r="P33" s="1"/>
    </row>
    <row r="34" spans="1:16" ht="20" customHeight="1">
      <c r="A34" s="1"/>
      <c r="B34" s="237" t="s">
        <v>21</v>
      </c>
      <c r="C34" s="238"/>
      <c r="D34" s="238"/>
      <c r="E34" s="238"/>
      <c r="F34" s="239"/>
      <c r="G34" s="26">
        <f>IF(B34="", "", COUNTIFS(商談管理!B:B, "*" &amp; B34 &amp; "*", 商談管理!P:P, "&gt;=" &amp; $C$2, 商談管理!P:P, "&lt;=" &amp; $E$2))</f>
        <v>5</v>
      </c>
      <c r="H34" s="161">
        <f>IF(B34="", "", COUNTIFS(商談管理!B:B, "*" &amp; B34 &amp; "*", 商談管理!P:P, "&gt;=" &amp; $C$2, 商談管理!P:P, "&lt;=" &amp; $E$2, 商談管理!I:I, "&lt;&gt;失注"))</f>
        <v>2</v>
      </c>
      <c r="I34" s="26">
        <f>IF(B34="","",COUNTIFS(商談管理!B:B, "*" &amp; B34 &amp; "*", 商談管理!R:R, "&gt;0", 商談管理!P:P, "&gt;=" &amp; $C$2, 商談管理!P:P, "&lt;=" &amp; $E$2))</f>
        <v>0</v>
      </c>
      <c r="J34" s="215">
        <f>IF(B34="","",SUMIFS(商談管理!R:R, 商談管理!B:B, "*" &amp; B34 &amp; "*", 商談管理!P:P, "&gt;=" &amp; $C$2, 商談管理!P:P, "&lt;=" &amp; $E$2))</f>
        <v>0</v>
      </c>
      <c r="K34" s="216"/>
      <c r="L34" s="128">
        <f t="shared" si="0"/>
        <v>0</v>
      </c>
      <c r="M34" s="26">
        <f>IF(B34="", "", COUNTIFS(商談管理!B:B, "*" &amp; B34 &amp; "*", 商談管理!I:I, "受注", 商談管理!P:P, "&gt;=" &amp; $C$2, 商談管理!P:P, "&lt;=" &amp; $E$2))</f>
        <v>0</v>
      </c>
      <c r="N34" s="27">
        <f t="shared" si="1"/>
        <v>0</v>
      </c>
      <c r="O34" s="130">
        <f>IF(B34="","",SUMIFS(商談管理!R:R,商談管理!B:B,"*"&amp;B34&amp;"*",商談管理!I:I,"受注",商談管理!P:P, "&gt;=" &amp; $C$2, 商談管理!P:P, "&lt;=" &amp; $E$2))</f>
        <v>0</v>
      </c>
      <c r="P34" s="1"/>
    </row>
    <row r="35" spans="1:16" ht="20" customHeight="1">
      <c r="A35" s="1"/>
      <c r="B35" s="237"/>
      <c r="C35" s="238"/>
      <c r="D35" s="238"/>
      <c r="E35" s="238"/>
      <c r="F35" s="239"/>
      <c r="G35" s="26" t="str">
        <f>IF(B35="", "", COUNTIFS(商談管理!B:B, "*" &amp; B35 &amp; "*", 商談管理!P:P, "&gt;=" &amp; $C$2, 商談管理!P:P, "&lt;=" &amp; $E$2))</f>
        <v/>
      </c>
      <c r="H35" s="161" t="str">
        <f>IF(B35="", "", COUNTIFS(商談管理!B:B, "*" &amp; B35 &amp; "*", 商談管理!P:P, "&gt;=" &amp; $C$2, 商談管理!P:P, "&lt;=" &amp; $E$2, 商談管理!I:I, "&lt;&gt;失注"))</f>
        <v/>
      </c>
      <c r="I35" s="26" t="str">
        <f>IF(B35="","",COUNTIFS(商談管理!B:B, "*" &amp; B35 &amp; "*", 商談管理!R:R, "&gt;0", 商談管理!P:P, "&gt;=" &amp; $C$2, 商談管理!P:P, "&lt;=" &amp; $E$2))</f>
        <v/>
      </c>
      <c r="J35" s="215" t="str">
        <f>IF(B35="","",SUMIFS(商談管理!R:R, 商談管理!B:B, "*" &amp; B35 &amp; "*", 商談管理!P:P, "&gt;=" &amp; $C$2, 商談管理!P:P, "&lt;=" &amp; $E$2))</f>
        <v/>
      </c>
      <c r="K35" s="216"/>
      <c r="L35" s="128" t="str">
        <f t="shared" si="0"/>
        <v/>
      </c>
      <c r="M35" s="26" t="str">
        <f>IF(B35="", "", COUNTIFS(商談管理!B:B, "*" &amp; B35 &amp; "*", 商談管理!I:I, "受注", 商談管理!P:P, "&gt;=" &amp; $C$2, 商談管理!P:P, "&lt;=" &amp; $E$2))</f>
        <v/>
      </c>
      <c r="N35" s="27" t="str">
        <f t="shared" si="1"/>
        <v/>
      </c>
      <c r="O35" s="130" t="str">
        <f>IF(B35="","",SUMIFS(商談管理!R:R,商談管理!B:B,"*"&amp;B35&amp;"*",商談管理!I:I,"受注",商談管理!P:P, "&gt;=" &amp; $C$2, 商談管理!P:P, "&lt;=" &amp; $E$2))</f>
        <v/>
      </c>
      <c r="P35" s="1"/>
    </row>
    <row r="36" spans="1:16" ht="20" customHeight="1">
      <c r="A36" s="1"/>
      <c r="B36" s="237"/>
      <c r="C36" s="238"/>
      <c r="D36" s="238"/>
      <c r="E36" s="238"/>
      <c r="F36" s="239"/>
      <c r="G36" s="26" t="str">
        <f>IF(B36="", "", COUNTIFS(商談管理!B:B, "*" &amp; B36 &amp; "*", 商談管理!P:P, "&gt;=" &amp; $C$2, 商談管理!P:P, "&lt;=" &amp; $E$2))</f>
        <v/>
      </c>
      <c r="H36" s="161" t="str">
        <f>IF(B36="", "", COUNTIFS(商談管理!B:B, "*" &amp; B36 &amp; "*", 商談管理!P:P, "&gt;=" &amp; $C$2, 商談管理!P:P, "&lt;=" &amp; $E$2, 商談管理!I:I, "&lt;&gt;失注"))</f>
        <v/>
      </c>
      <c r="I36" s="26" t="str">
        <f>IF(B36="","",COUNTIFS(商談管理!B:B, "*" &amp; B36 &amp; "*", 商談管理!R:R, "&gt;0", 商談管理!P:P, "&gt;=" &amp; $C$2, 商談管理!P:P, "&lt;=" &amp; $E$2))</f>
        <v/>
      </c>
      <c r="J36" s="215" t="str">
        <f>IF(B36="","",SUMIFS(商談管理!R:R, 商談管理!B:B, "*" &amp; B36 &amp; "*", 商談管理!P:P, "&gt;=" &amp; $C$2, 商談管理!P:P, "&lt;=" &amp; $E$2))</f>
        <v/>
      </c>
      <c r="K36" s="216"/>
      <c r="L36" s="128" t="str">
        <f t="shared" si="0"/>
        <v/>
      </c>
      <c r="M36" s="26" t="str">
        <f>IF(B36="", "", COUNTIFS(商談管理!B:B, "*" &amp; B36 &amp; "*", 商談管理!I:I, "受注", 商談管理!P:P, "&gt;=" &amp; $C$2, 商談管理!P:P, "&lt;=" &amp; $E$2))</f>
        <v/>
      </c>
      <c r="N36" s="27" t="str">
        <f t="shared" si="1"/>
        <v/>
      </c>
      <c r="O36" s="130" t="str">
        <f>IF(B36="","",SUMIFS(商談管理!R:R,商談管理!B:B,"*"&amp;B36&amp;"*",商談管理!I:I,"受注",商談管理!P:P, "&gt;=" &amp; $C$2, 商談管理!P:P, "&lt;=" &amp; $E$2))</f>
        <v/>
      </c>
      <c r="P36" s="1"/>
    </row>
    <row r="37" spans="1:16" ht="20" customHeight="1">
      <c r="A37" s="1"/>
      <c r="B37" s="237"/>
      <c r="C37" s="238"/>
      <c r="D37" s="238"/>
      <c r="E37" s="238"/>
      <c r="F37" s="239"/>
      <c r="G37" s="26" t="str">
        <f>IF(B37="", "", COUNTIFS(商談管理!B:B, "*" &amp; B37 &amp; "*", 商談管理!P:P, "&gt;=" &amp; $C$2, 商談管理!P:P, "&lt;=" &amp; $E$2))</f>
        <v/>
      </c>
      <c r="H37" s="161" t="str">
        <f>IF(B37="", "", COUNTIFS(商談管理!B:B, "*" &amp; B37 &amp; "*", 商談管理!P:P, "&gt;=" &amp; $C$2, 商談管理!P:P, "&lt;=" &amp; $E$2, 商談管理!I:I, "&lt;&gt;失注"))</f>
        <v/>
      </c>
      <c r="I37" s="26" t="str">
        <f>IF(B37="","",COUNTIFS(商談管理!B:B, "*" &amp; B37 &amp; "*", 商談管理!R:R, "&gt;0", 商談管理!P:P, "&gt;=" &amp; $C$2, 商談管理!P:P, "&lt;=" &amp; $E$2))</f>
        <v/>
      </c>
      <c r="J37" s="215" t="str">
        <f>IF(B37="","",SUMIFS(商談管理!R:R, 商談管理!B:B, "*" &amp; B37 &amp; "*", 商談管理!P:P, "&gt;=" &amp; $C$2, 商談管理!P:P, "&lt;=" &amp; $E$2))</f>
        <v/>
      </c>
      <c r="K37" s="216"/>
      <c r="L37" s="128" t="str">
        <f t="shared" si="0"/>
        <v/>
      </c>
      <c r="M37" s="26" t="str">
        <f>IF(B37="", "", COUNTIFS(商談管理!B:B, "*" &amp; B37 &amp; "*", 商談管理!I:I, "受注", 商談管理!P:P, "&gt;=" &amp; $C$2, 商談管理!P:P, "&lt;=" &amp; $E$2))</f>
        <v/>
      </c>
      <c r="N37" s="27" t="str">
        <f t="shared" si="1"/>
        <v/>
      </c>
      <c r="O37" s="130" t="str">
        <f>IF(B37="","",SUMIFS(商談管理!R:R,商談管理!B:B,"*"&amp;B37&amp;"*",商談管理!I:I,"受注",商談管理!P:P, "&gt;=" &amp; $C$2, 商談管理!P:P, "&lt;=" &amp; $E$2))</f>
        <v/>
      </c>
      <c r="P37" s="1"/>
    </row>
    <row r="38" spans="1:16" ht="20" customHeight="1">
      <c r="A38" s="1"/>
      <c r="B38" s="237"/>
      <c r="C38" s="238"/>
      <c r="D38" s="238"/>
      <c r="E38" s="238"/>
      <c r="F38" s="239"/>
      <c r="G38" s="26" t="str">
        <f>IF(B38="", "", COUNTIFS(商談管理!B:B, "*" &amp; B38 &amp; "*", 商談管理!P:P, "&gt;=" &amp; $C$2, 商談管理!P:P, "&lt;=" &amp; $E$2))</f>
        <v/>
      </c>
      <c r="H38" s="161" t="str">
        <f>IF(B38="", "", COUNTIFS(商談管理!B:B, "*" &amp; B38 &amp; "*", 商談管理!P:P, "&gt;=" &amp; $C$2, 商談管理!P:P, "&lt;=" &amp; $E$2, 商談管理!I:I, "&lt;&gt;失注"))</f>
        <v/>
      </c>
      <c r="I38" s="26" t="str">
        <f>IF(B38="","",COUNTIFS(商談管理!B:B, "*" &amp; B38 &amp; "*", 商談管理!R:R, "&gt;0", 商談管理!P:P, "&gt;=" &amp; $C$2, 商談管理!P:P, "&lt;=" &amp; $E$2))</f>
        <v/>
      </c>
      <c r="J38" s="215" t="str">
        <f>IF(B38="","",SUMIFS(商談管理!R:R, 商談管理!B:B, "*" &amp; B38 &amp; "*", 商談管理!P:P, "&gt;=" &amp; $C$2, 商談管理!P:P, "&lt;=" &amp; $E$2))</f>
        <v/>
      </c>
      <c r="K38" s="216"/>
      <c r="L38" s="128" t="str">
        <f t="shared" si="0"/>
        <v/>
      </c>
      <c r="M38" s="26" t="str">
        <f>IF(B38="", "", COUNTIFS(商談管理!B:B, "*" &amp; B38 &amp; "*", 商談管理!I:I, "受注", 商談管理!P:P, "&gt;=" &amp; $C$2, 商談管理!P:P, "&lt;=" &amp; $E$2))</f>
        <v/>
      </c>
      <c r="N38" s="27" t="str">
        <f t="shared" si="1"/>
        <v/>
      </c>
      <c r="O38" s="130" t="str">
        <f>IF(B38="","",SUMIFS(商談管理!R:R,商談管理!B:B,"*"&amp;B38&amp;"*",商談管理!I:I,"受注",商談管理!P:P, "&gt;=" &amp; $C$2, 商談管理!P:P, "&lt;=" &amp; $E$2))</f>
        <v/>
      </c>
      <c r="P38" s="1"/>
    </row>
    <row r="39" spans="1:16" ht="20" customHeight="1">
      <c r="A39" s="1"/>
      <c r="B39" s="241" t="s">
        <v>22</v>
      </c>
      <c r="C39" s="242"/>
      <c r="D39" s="242"/>
      <c r="E39" s="242"/>
      <c r="F39" s="243"/>
      <c r="G39" s="160">
        <f>SUM(G32:G38)</f>
        <v>24</v>
      </c>
      <c r="H39" s="134">
        <f>SUM(H32:H38)</f>
        <v>18</v>
      </c>
      <c r="I39" s="160">
        <f>SUM(I32:I38)</f>
        <v>12</v>
      </c>
      <c r="J39" s="249">
        <f>SUM(J32:J38)</f>
        <v>13600000</v>
      </c>
      <c r="K39" s="243"/>
      <c r="L39" s="162">
        <f t="shared" si="0"/>
        <v>0.5</v>
      </c>
      <c r="M39" s="160">
        <f>SUM(M32:M38)</f>
        <v>6</v>
      </c>
      <c r="N39" s="163">
        <f t="shared" si="1"/>
        <v>0.25</v>
      </c>
      <c r="O39" s="129">
        <f>SUM(O32:O38)</f>
        <v>8000000</v>
      </c>
      <c r="P39" s="1"/>
    </row>
    <row r="40" spans="1:16" ht="20" customHeight="1">
      <c r="A40" s="1"/>
      <c r="B40" s="24"/>
      <c r="C40" s="24"/>
      <c r="D40" s="1"/>
      <c r="E40" s="1"/>
      <c r="F40" s="1"/>
      <c r="G40" s="1"/>
      <c r="H40" s="1"/>
      <c r="I40" s="14"/>
      <c r="J40" s="14"/>
      <c r="K40" s="14"/>
      <c r="L40" s="14"/>
      <c r="M40" s="14"/>
      <c r="N40" s="14"/>
      <c r="O40" s="14"/>
      <c r="P40" s="1"/>
    </row>
    <row r="41" spans="1:16" ht="17">
      <c r="A41" s="1"/>
      <c r="B41" s="69" t="s">
        <v>23</v>
      </c>
      <c r="C41" s="1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17">
      <c r="A42" s="1"/>
      <c r="B42" s="240" t="s">
        <v>24</v>
      </c>
      <c r="C42" s="211"/>
      <c r="D42" s="66" t="s">
        <v>25</v>
      </c>
      <c r="E42" s="131" t="s">
        <v>12</v>
      </c>
      <c r="F42" s="67" t="s">
        <v>26</v>
      </c>
      <c r="G42" s="67" t="s">
        <v>27</v>
      </c>
      <c r="H42" s="122" t="s">
        <v>28</v>
      </c>
      <c r="I42" s="67" t="s">
        <v>15</v>
      </c>
      <c r="J42" s="210" t="s">
        <v>29</v>
      </c>
      <c r="K42" s="250"/>
      <c r="L42" s="67" t="s">
        <v>16</v>
      </c>
      <c r="M42" s="122" t="s">
        <v>30</v>
      </c>
      <c r="N42" s="164"/>
      <c r="O42" s="171" t="s">
        <v>18</v>
      </c>
      <c r="P42" s="1"/>
    </row>
    <row r="43" spans="1:16" ht="17">
      <c r="A43" s="1"/>
      <c r="B43" s="127" t="str">
        <f>IF(ISBLANK(担当者マスタ!$B$5), "", 担当者マスタ!$B$5)</f>
        <v>田中 太郎</v>
      </c>
      <c r="C43" s="127"/>
      <c r="D43" s="111">
        <v>20000000</v>
      </c>
      <c r="E43" s="25">
        <f>COUNTIFS(商談管理!C:C, B43, 商談管理!H:H, "&lt;&gt;", 商談管理!P:P, "&gt;=" &amp; $C$2, 商談管理!P:P, "&lt;=" &amp; $E$2)</f>
        <v>3</v>
      </c>
      <c r="F43" s="26">
        <f>COUNTIFS(商談管理!C:C, B43, 商談管理!I:I, "&lt;&gt;失注", 商談管理!P:P, "&gt;=" &amp; $C$2, 商談管理!P:P, "&lt;=" &amp; $E$2)</f>
        <v>2</v>
      </c>
      <c r="G43" s="132">
        <f>SUMIFS(商談管理!O:O, 商談管理!C:C, B43, 商談管理!P:P, "&gt;=" &amp; $C$2, 商談管理!P:P, "&lt;=" &amp; $E$2)</f>
        <v>4000000</v>
      </c>
      <c r="H43" s="161">
        <f>COUNTIFS(商談管理!C:C, B43, 商談管理!R:R, "&gt;0", 商談管理!P:P, "&gt;=" &amp; $C$2, 商談管理!P:P, "&lt;=" &amp; $E$2)</f>
        <v>2</v>
      </c>
      <c r="I43" s="27">
        <f>IF(ISERROR(AVERAGEIFS(商談管理!K:K, 商談管理!C:C, B43, 商談管理!P:P, "&gt;=" &amp; $C$2, 商談管理!P:P, "&lt;=" &amp; $E$2)), "", AVERAGEIFS(商談管理!K:K, 商談管理!C:C, B43, 商談管理!P:P, "&gt;=" &amp; $C$2, 商談管理!P:P, "&lt;=" &amp; $E$2))</f>
        <v>0.66666666666666663</v>
      </c>
      <c r="J43" s="245">
        <f>SUMIFS(商談管理!R:R, 商談管理!C:C, B43, 商談管理!P:P, "&gt;=" &amp; $C$2, 商談管理!P:P, "&lt;=" &amp; $E$2)</f>
        <v>3000000</v>
      </c>
      <c r="K43" s="246"/>
      <c r="L43" s="26">
        <f>COUNTIFS(商談管理!C:C, B43, 商談管理!I:I, "受注", 商談管理!P:P, "&gt;=" &amp; $C$2, 商談管理!P:P, "&lt;=" &amp; $E$2)</f>
        <v>2</v>
      </c>
      <c r="M43" s="133">
        <f>IF(ISERROR(O43/D43), "", O43/D43)</f>
        <v>0.15</v>
      </c>
      <c r="N43" s="165"/>
      <c r="O43" s="170">
        <f>SUMIFS(商談管理!R:R, 商談管理!C:C, B43, 商談管理!I:I, "受注", 商談管理!P:P, "&gt;=" &amp; $C$2, 商談管理!P:P, "&lt;=" &amp; $E$2)</f>
        <v>3000000</v>
      </c>
      <c r="P43" s="1"/>
    </row>
    <row r="44" spans="1:16" ht="17">
      <c r="A44" s="1"/>
      <c r="B44" s="127" t="str">
        <f>担当者マスタ!$B$6</f>
        <v>山田 花子</v>
      </c>
      <c r="C44" s="127"/>
      <c r="D44" s="112">
        <v>15000000</v>
      </c>
      <c r="E44" s="25">
        <f>COUNTIFS(商談管理!C:C, B44, 商談管理!H:H, "&lt;&gt;", 商談管理!P:P, "&gt;=" &amp; $C$2, 商談管理!P:P, "&lt;=" &amp; $E$2)</f>
        <v>5</v>
      </c>
      <c r="F44" s="26">
        <f>COUNTIFS(商談管理!C:C, B44, 商談管理!I:I, "&lt;&gt;失注", 商談管理!P:P, "&gt;=" &amp; $C$2, 商談管理!P:P, "&lt;=" &amp; $E$2)</f>
        <v>3</v>
      </c>
      <c r="G44" s="132">
        <f>SUMIFS(商談管理!O:O, 商談管理!C:C, B44, 商談管理!P:P, "&gt;=" &amp; $C$2, 商談管理!P:P, "&lt;=" &amp; $E$2)</f>
        <v>4000000</v>
      </c>
      <c r="H44" s="161">
        <f>COUNTIFS(商談管理!C:C, B44, 商談管理!R:R, "&gt;0", 商談管理!P:P, "&gt;=" &amp; $C$2, 商談管理!P:P, "&lt;=" &amp; $E$2)</f>
        <v>2</v>
      </c>
      <c r="I44" s="27">
        <f>IF(ISERROR(AVERAGEIFS(商談管理!K:K, 商談管理!C:C, B44, 商談管理!P:P, "&gt;=" &amp; $C$2, 商談管理!P:P, "&lt;=" &amp; $E$2)), "", AVERAGEIFS(商談管理!K:K, 商談管理!C:C, B44, 商談管理!P:P, "&gt;=" &amp; $C$2, 商談管理!P:P, "&lt;=" &amp; $E$2))</f>
        <v>0.3</v>
      </c>
      <c r="J44" s="245">
        <f>SUMIFS(商談管理!R:R, 商談管理!C:C, B44, 商談管理!P:P, "&gt;=" &amp; $C$2, 商談管理!P:P, "&lt;=" &amp; $E$2)</f>
        <v>1500000</v>
      </c>
      <c r="K44" s="246"/>
      <c r="L44" s="26">
        <f>COUNTIFS(商談管理!C:C, B44, 商談管理!I:I, "受注", 商談管理!P:P, "&gt;=" &amp; $C$2, 商談管理!P:P, "&lt;=" &amp; $E$2)</f>
        <v>1</v>
      </c>
      <c r="M44" s="133">
        <f t="shared" ref="M44:M55" si="2">IF(ISERROR(O44/D44), "", O44/D44)</f>
        <v>6.6666666666666666E-2</v>
      </c>
      <c r="N44" s="123"/>
      <c r="O44" s="170">
        <f>SUMIFS(商談管理!R:R, 商談管理!C:C, B44, 商談管理!I:I, "受注", 商談管理!P:P, "&gt;=" &amp; $C$2, 商談管理!P:P, "&lt;=" &amp; $E$2)</f>
        <v>1000000</v>
      </c>
      <c r="P44" s="1"/>
    </row>
    <row r="45" spans="1:16" ht="17">
      <c r="A45" s="1"/>
      <c r="B45" s="127" t="str">
        <f>担当者マスタ!$B$7</f>
        <v>鈴木 健太</v>
      </c>
      <c r="C45" s="127"/>
      <c r="D45" s="112">
        <v>15000000</v>
      </c>
      <c r="E45" s="25">
        <f>COUNTIFS(商談管理!C:C, B45, 商談管理!H:H, "&lt;&gt;", 商談管理!P:P, "&gt;=" &amp; $C$2, 商談管理!P:P, "&lt;=" &amp; $E$2)</f>
        <v>2</v>
      </c>
      <c r="F45" s="26">
        <f>COUNTIFS(商談管理!C:C, B45, 商談管理!I:I, "&lt;&gt;失注", 商談管理!P:P, "&gt;=" &amp; $C$2, 商談管理!P:P, "&lt;=" &amp; $E$2)</f>
        <v>0</v>
      </c>
      <c r="G45" s="132">
        <f>SUMIFS(商談管理!O:O, 商談管理!C:C, B45, 商談管理!P:P, "&gt;=" &amp; $C$2, 商談管理!P:P, "&lt;=" &amp; $E$2)</f>
        <v>2000000</v>
      </c>
      <c r="H45" s="161">
        <f>COUNTIFS(商談管理!C:C, B45, 商談管理!R:R, "&gt;0", 商談管理!P:P, "&gt;=" &amp; $C$2, 商談管理!P:P, "&lt;=" &amp; $E$2)</f>
        <v>0</v>
      </c>
      <c r="I45" s="27">
        <f>IF(ISERROR(AVERAGEIFS(商談管理!K:K, 商談管理!C:C, B45, 商談管理!P:P, "&gt;=" &amp; $C$2, 商談管理!P:P, "&lt;=" &amp; $E$2)), "", AVERAGEIFS(商談管理!K:K, 商談管理!C:C, B45, 商談管理!P:P, "&gt;=" &amp; $C$2, 商談管理!P:P, "&lt;=" &amp; $E$2))</f>
        <v>0</v>
      </c>
      <c r="J45" s="245">
        <f>SUMIFS(商談管理!R:R, 商談管理!C:C, B45, 商談管理!P:P, "&gt;=" &amp; $C$2, 商談管理!P:P, "&lt;=" &amp; $E$2)</f>
        <v>0</v>
      </c>
      <c r="K45" s="246"/>
      <c r="L45" s="26">
        <f>COUNTIFS(商談管理!C:C, B45, 商談管理!I:I, "受注", 商談管理!P:P, "&gt;=" &amp; $C$2, 商談管理!P:P, "&lt;=" &amp; $E$2)</f>
        <v>0</v>
      </c>
      <c r="M45" s="133">
        <f t="shared" si="2"/>
        <v>0</v>
      </c>
      <c r="N45" s="123"/>
      <c r="O45" s="170">
        <f>SUMIFS(商談管理!R:R, 商談管理!C:C, B45, 商談管理!I:I, "受注", 商談管理!P:P, "&gt;=" &amp; $C$2, 商談管理!P:P, "&lt;=" &amp; $E$2)</f>
        <v>0</v>
      </c>
      <c r="P45" s="1"/>
    </row>
    <row r="46" spans="1:16" ht="17">
      <c r="A46" s="1"/>
      <c r="B46" s="127" t="str">
        <f>担当者マスタ!$B$8</f>
        <v>佐藤 美香</v>
      </c>
      <c r="C46" s="127"/>
      <c r="D46" s="112">
        <v>10000000</v>
      </c>
      <c r="E46" s="25">
        <f>COUNTIFS(商談管理!C:C, B46, 商談管理!H:H, "&lt;&gt;", 商談管理!P:P, "&gt;=" &amp; $C$2, 商談管理!P:P, "&lt;=" &amp; $E$2)</f>
        <v>3</v>
      </c>
      <c r="F46" s="26">
        <f>COUNTIFS(商談管理!C:C, B46, 商談管理!I:I, "&lt;&gt;失注", 商談管理!P:P, "&gt;=" &amp; $C$2, 商談管理!P:P, "&lt;=" &amp; $E$2)</f>
        <v>3</v>
      </c>
      <c r="G46" s="132">
        <f>SUMIFS(商談管理!O:O, 商談管理!C:C, B46, 商談管理!P:P, "&gt;=" &amp; $C$2, 商談管理!P:P, "&lt;=" &amp; $E$2)</f>
        <v>1000000</v>
      </c>
      <c r="H46" s="161">
        <f>COUNTIFS(商談管理!C:C, B46, 商談管理!R:R, "&gt;0", 商談管理!P:P, "&gt;=" &amp; $C$2, 商談管理!P:P, "&lt;=" &amp; $E$2)</f>
        <v>1</v>
      </c>
      <c r="I46" s="27">
        <f>IF(ISERROR(AVERAGEIFS(商談管理!K:K, 商談管理!C:C, B46, 商談管理!P:P, "&gt;=" &amp; $C$2, 商談管理!P:P, "&lt;=" &amp; $E$2)), "", AVERAGEIFS(商談管理!K:K, 商談管理!C:C, B46, 商談管理!P:P, "&gt;=" &amp; $C$2, 商談管理!P:P, "&lt;=" &amp; $E$2))</f>
        <v>0.3</v>
      </c>
      <c r="J46" s="245">
        <f>SUMIFS(商談管理!R:R, 商談管理!C:C, B46, 商談管理!P:P, "&gt;=" &amp; $C$2, 商談管理!P:P, "&lt;=" &amp; $E$2)</f>
        <v>500000</v>
      </c>
      <c r="K46" s="246"/>
      <c r="L46" s="26">
        <f>COUNTIFS(商談管理!C:C, B46, 商談管理!I:I, "受注", 商談管理!P:P, "&gt;=" &amp; $C$2, 商談管理!P:P, "&lt;=" &amp; $E$2)</f>
        <v>0</v>
      </c>
      <c r="M46" s="133">
        <f t="shared" si="2"/>
        <v>0</v>
      </c>
      <c r="N46" s="123"/>
      <c r="O46" s="170">
        <f>SUMIFS(商談管理!R:R, 商談管理!C:C, B46, 商談管理!I:I, "受注", 商談管理!P:P, "&gt;=" &amp; $C$2, 商談管理!P:P, "&lt;=" &amp; $E$2)</f>
        <v>0</v>
      </c>
      <c r="P46" s="1"/>
    </row>
    <row r="47" spans="1:16" ht="17">
      <c r="A47" s="1"/>
      <c r="B47" s="127" t="str">
        <f>担当者マスタ!$B$9</f>
        <v>小林 雅子</v>
      </c>
      <c r="C47" s="127"/>
      <c r="D47" s="112">
        <v>10000000</v>
      </c>
      <c r="E47" s="25">
        <f>COUNTIFS(商談管理!C:C, B47, 商談管理!H:H, "&lt;&gt;", 商談管理!P:P, "&gt;=" &amp; $C$2, 商談管理!P:P, "&lt;=" &amp; $E$2)</f>
        <v>1</v>
      </c>
      <c r="F47" s="26">
        <f>COUNTIFS(商談管理!C:C, B47, 商談管理!I:I, "&lt;&gt;失注", 商談管理!P:P, "&gt;=" &amp; $C$2, 商談管理!P:P, "&lt;=" &amp; $E$2)</f>
        <v>0</v>
      </c>
      <c r="G47" s="132">
        <f>SUMIFS(商談管理!O:O, 商談管理!C:C, B47, 商談管理!P:P, "&gt;=" &amp; $C$2, 商談管理!P:P, "&lt;=" &amp; $E$2)</f>
        <v>2000000</v>
      </c>
      <c r="H47" s="161">
        <f>COUNTIFS(商談管理!C:C, B47, 商談管理!R:R, "&gt;0", 商談管理!P:P, "&gt;=" &amp; $C$2, 商談管理!P:P, "&lt;=" &amp; $E$2)</f>
        <v>0</v>
      </c>
      <c r="I47" s="27">
        <f>IF(ISERROR(AVERAGEIFS(商談管理!K:K, 商談管理!C:C, B47, 商談管理!P:P, "&gt;=" &amp; $C$2, 商談管理!P:P, "&lt;=" &amp; $E$2)), "", AVERAGEIFS(商談管理!K:K, 商談管理!C:C, B47, 商談管理!P:P, "&gt;=" &amp; $C$2, 商談管理!P:P, "&lt;=" &amp; $E$2))</f>
        <v>0</v>
      </c>
      <c r="J47" s="245">
        <f>SUMIFS(商談管理!R:R, 商談管理!C:C, B47, 商談管理!P:P, "&gt;=" &amp; $C$2, 商談管理!P:P, "&lt;=" &amp; $E$2)</f>
        <v>0</v>
      </c>
      <c r="K47" s="246"/>
      <c r="L47" s="26">
        <f>COUNTIFS(商談管理!C:C, B47, 商談管理!I:I, "受注", 商談管理!P:P, "&gt;=" &amp; $C$2, 商談管理!P:P, "&lt;=" &amp; $E$2)</f>
        <v>0</v>
      </c>
      <c r="M47" s="133">
        <f t="shared" si="2"/>
        <v>0</v>
      </c>
      <c r="N47" s="123"/>
      <c r="O47" s="170">
        <f>SUMIFS(商談管理!R:R, 商談管理!C:C, B47, 商談管理!I:I, "受注", 商談管理!P:P, "&gt;=" &amp; $C$2, 商談管理!P:P, "&lt;=" &amp; $E$2)</f>
        <v>0</v>
      </c>
      <c r="P47" s="1"/>
    </row>
    <row r="48" spans="1:16" ht="17">
      <c r="A48" s="1"/>
      <c r="B48" s="127" t="str">
        <f>担当者マスタ!$B$10</f>
        <v>渡辺 浩司</v>
      </c>
      <c r="C48" s="127"/>
      <c r="D48" s="112">
        <v>5000000</v>
      </c>
      <c r="E48" s="25">
        <f>COUNTIFS(商談管理!C:C, B48, 商談管理!H:H, "&lt;&gt;", 商談管理!P:P, "&gt;=" &amp; $C$2, 商談管理!P:P, "&lt;=" &amp; $E$2)</f>
        <v>2</v>
      </c>
      <c r="F48" s="26">
        <f>COUNTIFS(商談管理!C:C, B48, 商談管理!I:I, "&lt;&gt;失注", 商談管理!P:P, "&gt;=" &amp; $C$2, 商談管理!P:P, "&lt;=" &amp; $E$2)</f>
        <v>2</v>
      </c>
      <c r="G48" s="132">
        <f>SUMIFS(商談管理!O:O, 商談管理!C:C, B48, 商談管理!P:P, "&gt;=" &amp; $C$2, 商談管理!P:P, "&lt;=" &amp; $E$2)</f>
        <v>3000000</v>
      </c>
      <c r="H48" s="161">
        <f>COUNTIFS(商談管理!C:C, B48, 商談管理!R:R, "&gt;0", 商談管理!P:P, "&gt;=" &amp; $C$2, 商談管理!P:P, "&lt;=" &amp; $E$2)</f>
        <v>2</v>
      </c>
      <c r="I48" s="27">
        <f>IF(ISERROR(AVERAGEIFS(商談管理!K:K, 商談管理!C:C, B48, 商談管理!P:P, "&gt;=" &amp; $C$2, 商談管理!P:P, "&lt;=" &amp; $E$2)), "", AVERAGEIFS(商談管理!K:K, 商談管理!C:C, B48, 商談管理!P:P, "&gt;=" &amp; $C$2, 商談管理!P:P, "&lt;=" &amp; $E$2))</f>
        <v>0.9</v>
      </c>
      <c r="J48" s="245">
        <f>SUMIFS(商談管理!R:R, 商談管理!C:C, B48, 商談管理!P:P, "&gt;=" &amp; $C$2, 商談管理!P:P, "&lt;=" &amp; $E$2)</f>
        <v>2700000</v>
      </c>
      <c r="K48" s="246"/>
      <c r="L48" s="26">
        <f>COUNTIFS(商談管理!C:C, B48, 商談管理!I:I, "受注", 商談管理!P:P, "&gt;=" &amp; $C$2, 商談管理!P:P, "&lt;=" &amp; $E$2)</f>
        <v>0</v>
      </c>
      <c r="M48" s="133">
        <f t="shared" si="2"/>
        <v>0</v>
      </c>
      <c r="N48" s="123"/>
      <c r="O48" s="170">
        <f>SUMIFS(商談管理!R:R, 商談管理!C:C, B48, 商談管理!I:I, "受注", 商談管理!P:P, "&gt;=" &amp; $C$2, 商談管理!P:P, "&lt;=" &amp; $E$2)</f>
        <v>0</v>
      </c>
      <c r="P48" s="1"/>
    </row>
    <row r="49" spans="1:16" ht="17">
      <c r="A49" s="1"/>
      <c r="B49" s="127" t="str">
        <f>担当者マスタ!$B$11</f>
        <v>伊藤 千智</v>
      </c>
      <c r="C49" s="127"/>
      <c r="D49" s="112">
        <v>5000000</v>
      </c>
      <c r="E49" s="25">
        <f>COUNTIFS(商談管理!C:C, B49, 商談管理!H:H, "&lt;&gt;", 商談管理!P:P, "&gt;=" &amp; $C$2, 商談管理!P:P, "&lt;=" &amp; $E$2)</f>
        <v>2</v>
      </c>
      <c r="F49" s="26">
        <f>COUNTIFS(商談管理!C:C, B49, 商談管理!I:I, "&lt;&gt;失注", 商談管理!P:P, "&gt;=" &amp; $C$2, 商談管理!P:P, "&lt;=" &amp; $E$2)</f>
        <v>2</v>
      </c>
      <c r="G49" s="132">
        <f>SUMIFS(商談管理!O:O, 商談管理!C:C, B49, 商談管理!P:P, "&gt;=" &amp; $C$2, 商談管理!P:P, "&lt;=" &amp; $E$2)</f>
        <v>2000000</v>
      </c>
      <c r="H49" s="161">
        <f>COUNTIFS(商談管理!C:C, B49, 商談管理!R:R, "&gt;0", 商談管理!P:P, "&gt;=" &amp; $C$2, 商談管理!P:P, "&lt;=" &amp; $E$2)</f>
        <v>1</v>
      </c>
      <c r="I49" s="27">
        <f>IF(ISERROR(AVERAGEIFS(商談管理!K:K, 商談管理!C:C, B49, 商談管理!P:P, "&gt;=" &amp; $C$2, 商談管理!P:P, "&lt;=" &amp; $E$2)), "", AVERAGEIFS(商談管理!K:K, 商談管理!C:C, B49, 商談管理!P:P, "&gt;=" &amp; $C$2, 商談管理!P:P, "&lt;=" &amp; $E$2))</f>
        <v>0.5</v>
      </c>
      <c r="J49" s="245">
        <f>SUMIFS(商談管理!R:R, 商談管理!C:C, B49, 商談管理!P:P, "&gt;=" &amp; $C$2, 商談管理!P:P, "&lt;=" &amp; $E$2)</f>
        <v>1000000</v>
      </c>
      <c r="K49" s="246"/>
      <c r="L49" s="26">
        <f>COUNTIFS(商談管理!C:C, B49, 商談管理!I:I, "受注", 商談管理!P:P, "&gt;=" &amp; $C$2, 商談管理!P:P, "&lt;=" &amp; $E$2)</f>
        <v>0</v>
      </c>
      <c r="M49" s="133">
        <f t="shared" si="2"/>
        <v>0</v>
      </c>
      <c r="N49" s="123"/>
      <c r="O49" s="170">
        <f>SUMIFS(商談管理!R:R, 商談管理!C:C, B49, 商談管理!I:I, "受注", 商談管理!P:P, "&gt;=" &amp; $C$2, 商談管理!P:P, "&lt;=" &amp; $E$2)</f>
        <v>0</v>
      </c>
      <c r="P49" s="1"/>
    </row>
    <row r="50" spans="1:16" ht="17">
      <c r="A50" s="1"/>
      <c r="B50" s="127" t="str">
        <f>担当者マスタ!$B$12</f>
        <v>加藤 一郎</v>
      </c>
      <c r="C50" s="127"/>
      <c r="D50" s="112">
        <v>5000000</v>
      </c>
      <c r="E50" s="25">
        <f>COUNTIFS(商談管理!C:C, B50, 商談管理!H:H, "&lt;&gt;", 商談管理!P:P, "&gt;=" &amp; $C$2, 商談管理!P:P, "&lt;=" &amp; $E$2)</f>
        <v>2</v>
      </c>
      <c r="F50" s="26">
        <f>COUNTIFS(商談管理!C:C, B50, 商談管理!I:I, "&lt;&gt;失注", 商談管理!P:P, "&gt;=" &amp; $C$2, 商談管理!P:P, "&lt;=" &amp; $E$2)</f>
        <v>2</v>
      </c>
      <c r="G50" s="132">
        <f>SUMIFS(商談管理!O:O, 商談管理!C:C, B50, 商談管理!P:P, "&gt;=" &amp; $C$2, 商談管理!P:P, "&lt;=" &amp; $E$2)</f>
        <v>3000000</v>
      </c>
      <c r="H50" s="161">
        <f>COUNTIFS(商談管理!C:C, B50, 商談管理!R:R, "&gt;0", 商談管理!P:P, "&gt;=" &amp; $C$2, 商談管理!P:P, "&lt;=" &amp; $E$2)</f>
        <v>2</v>
      </c>
      <c r="I50" s="27">
        <f>IF(ISERROR(AVERAGEIFS(商談管理!K:K, 商談管理!C:C, B50, 商談管理!P:P, "&gt;=" &amp; $C$2, 商談管理!P:P, "&lt;=" &amp; $E$2)), "", AVERAGEIFS(商談管理!K:K, 商談管理!C:C, B50, 商談管理!P:P, "&gt;=" &amp; $C$2, 商談管理!P:P, "&lt;=" &amp; $E$2))</f>
        <v>1</v>
      </c>
      <c r="J50" s="245">
        <f>SUMIFS(商談管理!R:R, 商談管理!C:C, B50, 商談管理!P:P, "&gt;=" &amp; $C$2, 商談管理!P:P, "&lt;=" &amp; $E$2)</f>
        <v>3000000</v>
      </c>
      <c r="K50" s="246"/>
      <c r="L50" s="26">
        <f>COUNTIFS(商談管理!C:C, B50, 商談管理!I:I, "受注", 商談管理!P:P, "&gt;=" &amp; $C$2, 商談管理!P:P, "&lt;=" &amp; $E$2)</f>
        <v>2</v>
      </c>
      <c r="M50" s="133">
        <f t="shared" si="2"/>
        <v>0.6</v>
      </c>
      <c r="N50" s="123"/>
      <c r="O50" s="170">
        <f>SUMIFS(商談管理!R:R, 商談管理!C:C, B50, 商談管理!I:I, "受注", 商談管理!P:P, "&gt;=" &amp; $C$2, 商談管理!P:P, "&lt;=" &amp; $E$2)</f>
        <v>3000000</v>
      </c>
      <c r="P50" s="1"/>
    </row>
    <row r="51" spans="1:16" ht="17">
      <c r="A51" s="1"/>
      <c r="B51" s="127" t="str">
        <f>担当者マスタ!$B$13</f>
        <v>中村 真理子</v>
      </c>
      <c r="C51" s="127"/>
      <c r="D51" s="112">
        <v>5000000</v>
      </c>
      <c r="E51" s="25">
        <f>COUNTIFS(商談管理!C:C, B51, 商談管理!H:H, "&lt;&gt;", 商談管理!P:P, "&gt;=" &amp; $C$2, 商談管理!P:P, "&lt;=" &amp; $E$2)</f>
        <v>2</v>
      </c>
      <c r="F51" s="26">
        <f>COUNTIFS(商談管理!C:C, B51, 商談管理!I:I, "&lt;&gt;失注", 商談管理!P:P, "&gt;=" &amp; $C$2, 商談管理!P:P, "&lt;=" &amp; $E$2)</f>
        <v>2</v>
      </c>
      <c r="G51" s="132">
        <f>SUMIFS(商談管理!O:O, 商談管理!C:C, B51, 商談管理!P:P, "&gt;=" &amp; $C$2, 商談管理!P:P, "&lt;=" &amp; $E$2)</f>
        <v>2000000</v>
      </c>
      <c r="H51" s="161">
        <f>COUNTIFS(商談管理!C:C, B51, 商談管理!R:R, "&gt;0", 商談管理!P:P, "&gt;=" &amp; $C$2, 商談管理!P:P, "&lt;=" &amp; $E$2)</f>
        <v>2</v>
      </c>
      <c r="I51" s="27">
        <f>IF(ISERROR(AVERAGEIFS(商談管理!K:K, 商談管理!C:C, B51, 商談管理!P:P, "&gt;=" &amp; $C$2, 商談管理!P:P, "&lt;=" &amp; $E$2)), "", AVERAGEIFS(商談管理!K:K, 商談管理!C:C, B51, 商談管理!P:P, "&gt;=" &amp; $C$2, 商談管理!P:P, "&lt;=" &amp; $E$2))</f>
        <v>0.95</v>
      </c>
      <c r="J51" s="245">
        <f>SUMIFS(商談管理!R:R, 商談管理!C:C, B51, 商談管理!P:P, "&gt;=" &amp; $C$2, 商談管理!P:P, "&lt;=" &amp; $E$2)</f>
        <v>1900000</v>
      </c>
      <c r="K51" s="246"/>
      <c r="L51" s="26">
        <f>COUNTIFS(商談管理!C:C, B51, 商談管理!I:I, "受注", 商談管理!P:P, "&gt;=" &amp; $C$2, 商談管理!P:P, "&lt;=" &amp; $E$2)</f>
        <v>1</v>
      </c>
      <c r="M51" s="133">
        <f t="shared" si="2"/>
        <v>0.2</v>
      </c>
      <c r="N51" s="123"/>
      <c r="O51" s="170">
        <f>SUMIFS(商談管理!R:R, 商談管理!C:C, B51, 商談管理!I:I, "受注", 商談管理!P:P, "&gt;=" &amp; $C$2, 商談管理!P:P, "&lt;=" &amp; $E$2)</f>
        <v>1000000</v>
      </c>
      <c r="P51" s="1"/>
    </row>
    <row r="52" spans="1:16" ht="17">
      <c r="A52" s="1"/>
      <c r="B52" s="127" t="str">
        <f>担当者マスタ!$B$14</f>
        <v>斎藤 悠太</v>
      </c>
      <c r="C52" s="127"/>
      <c r="D52" s="112">
        <v>5000000</v>
      </c>
      <c r="E52" s="25">
        <f>COUNTIFS(商談管理!C:C, B52, 商談管理!H:H, "&lt;&gt;", 商談管理!P:P, "&gt;=" &amp; $C$2, 商談管理!P:P, "&lt;=" &amp; $E$2)</f>
        <v>2</v>
      </c>
      <c r="F52" s="26">
        <f>COUNTIFS(商談管理!C:C, B52, 商談管理!I:I, "&lt;&gt;失注", 商談管理!P:P, "&gt;=" &amp; $C$2, 商談管理!P:P, "&lt;=" &amp; $E$2)</f>
        <v>2</v>
      </c>
      <c r="G52" s="132">
        <f>SUMIFS(商談管理!O:O, 商談管理!C:C, B52, 商談管理!P:P, "&gt;=" &amp; $C$2, 商談管理!P:P, "&lt;=" &amp; $E$2)</f>
        <v>0</v>
      </c>
      <c r="H52" s="161">
        <f>COUNTIFS(商談管理!C:C, B52, 商談管理!R:R, "&gt;0", 商談管理!P:P, "&gt;=" &amp; $C$2, 商談管理!P:P, "&lt;=" &amp; $E$2)</f>
        <v>0</v>
      </c>
      <c r="I52" s="27">
        <f>IF(ISERROR(AVERAGEIFS(商談管理!K:K, 商談管理!C:C, B52, 商談管理!P:P, "&gt;=" &amp; $C$2, 商談管理!P:P, "&lt;=" &amp; $E$2)), "", AVERAGEIFS(商談管理!K:K, 商談管理!C:C, B52, 商談管理!P:P, "&gt;=" &amp; $C$2, 商談管理!P:P, "&lt;=" &amp; $E$2))</f>
        <v>0.2</v>
      </c>
      <c r="J52" s="245">
        <f>SUMIFS(商談管理!R:R, 商談管理!C:C, B52, 商談管理!P:P, "&gt;=" &amp; $C$2, 商談管理!P:P, "&lt;=" &amp; $E$2)</f>
        <v>0</v>
      </c>
      <c r="K52" s="246"/>
      <c r="L52" s="26">
        <f>COUNTIFS(商談管理!C:C, B52, 商談管理!I:I, "受注", 商談管理!P:P, "&gt;=" &amp; $C$2, 商談管理!P:P, "&lt;=" &amp; $E$2)</f>
        <v>0</v>
      </c>
      <c r="M52" s="133">
        <f t="shared" si="2"/>
        <v>0</v>
      </c>
      <c r="N52" s="123"/>
      <c r="O52" s="170">
        <f>SUMIFS(商談管理!R:R, 商談管理!C:C, B52, 商談管理!I:I, "受注", 商談管理!P:P, "&gt;=" &amp; $C$2, 商談管理!P:P, "&lt;=" &amp; $E$2)</f>
        <v>0</v>
      </c>
      <c r="P52" s="1"/>
    </row>
    <row r="53" spans="1:16" ht="17">
      <c r="A53" s="1"/>
      <c r="B53" s="127">
        <f>担当者マスタ!$B$15</f>
        <v>0</v>
      </c>
      <c r="C53" s="127"/>
      <c r="D53" s="112"/>
      <c r="E53" s="25">
        <f>COUNTIFS(商談管理!C:C, B53, 商談管理!H:H, "&lt;&gt;", 商談管理!P:P, "&gt;=" &amp; $C$2, 商談管理!P:P, "&lt;=" &amp; $E$2)</f>
        <v>0</v>
      </c>
      <c r="F53" s="26">
        <f>COUNTIFS(商談管理!C:C, B53, 商談管理!I:I, "&lt;&gt;失注", 商談管理!P:P, "&gt;=" &amp; $C$2, 商談管理!P:P, "&lt;=" &amp; $E$2)</f>
        <v>0</v>
      </c>
      <c r="G53" s="132">
        <f>SUMIFS(商談管理!O:O, 商談管理!C:C, B53, 商談管理!P:P, "&gt;=" &amp; $C$2, 商談管理!P:P, "&lt;=" &amp; $E$2)</f>
        <v>0</v>
      </c>
      <c r="H53" s="161">
        <f>COUNTIFS(商談管理!C:C, B53, 商談管理!R:R, "&gt;0", 商談管理!P:P, "&gt;=" &amp; $C$2, 商談管理!P:P, "&lt;=" &amp; $E$2)</f>
        <v>0</v>
      </c>
      <c r="I53" s="27" t="str">
        <f>IF(ISERROR(AVERAGEIFS(商談管理!K:K, 商談管理!C:C, B53, 商談管理!P:P, "&gt;=" &amp; $C$2, 商談管理!P:P, "&lt;=" &amp; $E$2)), "", AVERAGEIFS(商談管理!K:K, 商談管理!C:C, B53, 商談管理!P:P, "&gt;=" &amp; $C$2, 商談管理!P:P, "&lt;=" &amp; $E$2))</f>
        <v/>
      </c>
      <c r="J53" s="245">
        <f>SUMIFS(商談管理!R:R, 商談管理!C:C, B53, 商談管理!P:P, "&gt;=" &amp; $C$2, 商談管理!P:P, "&lt;=" &amp; $E$2)</f>
        <v>0</v>
      </c>
      <c r="K53" s="246"/>
      <c r="L53" s="26">
        <f>COUNTIFS(商談管理!C:C, B53, 商談管理!I:I, "受注", 商談管理!P:P, "&gt;=" &amp; $C$2, 商談管理!P:P, "&lt;=" &amp; $E$2)</f>
        <v>0</v>
      </c>
      <c r="M53" s="133" t="str">
        <f t="shared" si="2"/>
        <v/>
      </c>
      <c r="N53" s="123"/>
      <c r="O53" s="170">
        <f>SUMIFS(商談管理!R:R, 商談管理!C:C, B53, 商談管理!I:I, "受注", 商談管理!P:P, "&gt;=" &amp; $C$2, 商談管理!P:P, "&lt;=" &amp; $E$2)</f>
        <v>0</v>
      </c>
      <c r="P53" s="1"/>
    </row>
    <row r="54" spans="1:16" ht="17">
      <c r="A54" s="1"/>
      <c r="B54" s="127">
        <f>担当者マスタ!$B$16</f>
        <v>0</v>
      </c>
      <c r="C54" s="127"/>
      <c r="D54" s="112"/>
      <c r="E54" s="25">
        <f>COUNTIFS(商談管理!C:C, B54, 商談管理!H:H, "&lt;&gt;", 商談管理!P:P, "&gt;=" &amp; $C$2, 商談管理!P:P, "&lt;=" &amp; $E$2)</f>
        <v>0</v>
      </c>
      <c r="F54" s="26">
        <f>COUNTIFS(商談管理!C:C, B54, 商談管理!I:I, "&lt;&gt;失注", 商談管理!P:P, "&gt;=" &amp; $C$2, 商談管理!P:P, "&lt;=" &amp; $E$2)</f>
        <v>0</v>
      </c>
      <c r="G54" s="132">
        <f>SUMIFS(商談管理!O:O, 商談管理!C:C, B54, 商談管理!P:P, "&gt;=" &amp; $C$2, 商談管理!P:P, "&lt;=" &amp; $E$2)</f>
        <v>0</v>
      </c>
      <c r="H54" s="161">
        <f>COUNTIFS(商談管理!C:C, B54, 商談管理!R:R, "&gt;0", 商談管理!P:P, "&gt;=" &amp; $C$2, 商談管理!P:P, "&lt;=" &amp; $E$2)</f>
        <v>0</v>
      </c>
      <c r="I54" s="27" t="str">
        <f>IF(ISERROR(AVERAGEIFS(商談管理!K:K, 商談管理!C:C, B54, 商談管理!P:P, "&gt;=" &amp; $C$2, 商談管理!P:P, "&lt;=" &amp; $E$2)), "", AVERAGEIFS(商談管理!K:K, 商談管理!C:C, B54, 商談管理!P:P, "&gt;=" &amp; $C$2, 商談管理!P:P, "&lt;=" &amp; $E$2))</f>
        <v/>
      </c>
      <c r="J54" s="245">
        <f>SUMIFS(商談管理!R:R, 商談管理!C:C, B54, 商談管理!P:P, "&gt;=" &amp; $C$2, 商談管理!P:P, "&lt;=" &amp; $E$2)</f>
        <v>0</v>
      </c>
      <c r="K54" s="246"/>
      <c r="L54" s="26">
        <f>COUNTIFS(商談管理!C:C, B54, 商談管理!I:I, "受注", 商談管理!P:P, "&gt;=" &amp; $C$2, 商談管理!P:P, "&lt;=" &amp; $E$2)</f>
        <v>0</v>
      </c>
      <c r="M54" s="133" t="str">
        <f t="shared" si="2"/>
        <v/>
      </c>
      <c r="N54" s="123"/>
      <c r="O54" s="170">
        <f>SUMIFS(商談管理!R:R, 商談管理!C:C, B54, 商談管理!I:I, "受注", 商談管理!P:P, "&gt;=" &amp; $C$2, 商談管理!P:P, "&lt;=" &amp; $E$2)</f>
        <v>0</v>
      </c>
      <c r="P54" s="1"/>
    </row>
    <row r="55" spans="1:16" ht="17">
      <c r="A55" s="1"/>
      <c r="B55" s="127">
        <f>担当者マスタ!$B$17</f>
        <v>0</v>
      </c>
      <c r="C55" s="127"/>
      <c r="D55" s="112"/>
      <c r="E55" s="25">
        <f>COUNTIFS(商談管理!C:C, B55, 商談管理!H:H, "&lt;&gt;", 商談管理!P:P, "&gt;=" &amp; $C$2, 商談管理!P:P, "&lt;=" &amp; $E$2)</f>
        <v>0</v>
      </c>
      <c r="F55" s="26">
        <f>COUNTIFS(商談管理!C:C, B55, 商談管理!I:I, "&lt;&gt;失注", 商談管理!P:P, "&gt;=" &amp; $C$2, 商談管理!P:P, "&lt;=" &amp; $E$2)</f>
        <v>0</v>
      </c>
      <c r="G55" s="132">
        <f>SUMIFS(商談管理!O:O, 商談管理!C:C, B55, 商談管理!P:P, "&gt;=" &amp; $C$2, 商談管理!P:P, "&lt;=" &amp; $E$2)</f>
        <v>0</v>
      </c>
      <c r="H55" s="161">
        <f>COUNTIFS(商談管理!C:C, B55, 商談管理!R:R, "&gt;0", 商談管理!P:P, "&gt;=" &amp; $C$2, 商談管理!P:P, "&lt;=" &amp; $E$2)</f>
        <v>0</v>
      </c>
      <c r="I55" s="27" t="str">
        <f>IF(ISERROR(AVERAGEIFS(商談管理!K:K, 商談管理!C:C, B55, 商談管理!P:P, "&gt;=" &amp; $C$2, 商談管理!P:P, "&lt;=" &amp; $E$2)), "", AVERAGEIFS(商談管理!K:K, 商談管理!C:C, B55, 商談管理!P:P, "&gt;=" &amp; $C$2, 商談管理!P:P, "&lt;=" &amp; $E$2))</f>
        <v/>
      </c>
      <c r="J55" s="245">
        <f>SUMIFS(商談管理!R:R, 商談管理!C:C, B55, 商談管理!P:P, "&gt;=" &amp; $C$2, 商談管理!P:P, "&lt;=" &amp; $E$2)</f>
        <v>0</v>
      </c>
      <c r="K55" s="246"/>
      <c r="L55" s="26">
        <f>COUNTIFS(商談管理!C:C, B55, 商談管理!I:I, "受注", 商談管理!P:P, "&gt;=" &amp; $C$2, 商談管理!P:P, "&lt;=" &amp; $E$2)</f>
        <v>0</v>
      </c>
      <c r="M55" s="133" t="str">
        <f t="shared" si="2"/>
        <v/>
      </c>
      <c r="N55" s="167"/>
      <c r="O55" s="170">
        <f>SUMIFS(商談管理!R:R, 商談管理!C:C, B55, 商談管理!I:I, "受注", 商談管理!P:P, "&gt;=" &amp; $C$2, 商談管理!P:P, "&lt;=" &amp; $E$2)</f>
        <v>0</v>
      </c>
      <c r="P55" s="1"/>
    </row>
    <row r="56" spans="1:16" ht="17">
      <c r="A56" s="1"/>
      <c r="B56" s="241" t="s">
        <v>22</v>
      </c>
      <c r="C56" s="243"/>
      <c r="D56" s="28">
        <f t="shared" ref="D56:H56" si="3">SUM(D43:D55)</f>
        <v>95000000</v>
      </c>
      <c r="E56" s="159">
        <f t="shared" si="3"/>
        <v>24</v>
      </c>
      <c r="F56" s="160">
        <f t="shared" si="3"/>
        <v>18</v>
      </c>
      <c r="G56" s="129">
        <f t="shared" si="3"/>
        <v>23000000</v>
      </c>
      <c r="H56" s="134">
        <f t="shared" si="3"/>
        <v>12</v>
      </c>
      <c r="I56" s="29">
        <f>AVERAGE(I43:I55)</f>
        <v>0.48166666666666663</v>
      </c>
      <c r="J56" s="247">
        <f>SUM(J43:J55)</f>
        <v>13600000</v>
      </c>
      <c r="K56" s="248"/>
      <c r="L56" s="160">
        <f t="shared" ref="L56" si="4">SUM(L43:L55)</f>
        <v>6</v>
      </c>
      <c r="M56" s="166">
        <f>AVERAGE(M43:M55)</f>
        <v>0.10166666666666666</v>
      </c>
      <c r="N56" s="168"/>
      <c r="O56" s="169">
        <f>SUM(O43:O55)</f>
        <v>8000000</v>
      </c>
      <c r="P56" s="1"/>
    </row>
    <row r="57" spans="1:16" ht="17">
      <c r="A57" s="1"/>
      <c r="B57" s="9"/>
      <c r="C57" s="11"/>
      <c r="D57" s="1"/>
      <c r="E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17">
      <c r="A58" s="1"/>
      <c r="B58" s="69" t="s">
        <v>31</v>
      </c>
      <c r="C58" s="21"/>
      <c r="D58" s="21"/>
      <c r="I58" s="21"/>
      <c r="J58" s="21"/>
      <c r="K58" s="21"/>
      <c r="L58" s="21"/>
      <c r="M58" s="21"/>
      <c r="N58" s="21"/>
      <c r="O58" s="21"/>
      <c r="P58" s="1"/>
    </row>
    <row r="59" spans="1:16" ht="17">
      <c r="A59" s="1"/>
      <c r="B59" s="155" t="s">
        <v>32</v>
      </c>
      <c r="C59" s="156" t="s">
        <v>33</v>
      </c>
      <c r="D59" s="156" t="s">
        <v>34</v>
      </c>
      <c r="E59" s="156" t="s">
        <v>35</v>
      </c>
      <c r="F59" s="156" t="s">
        <v>36</v>
      </c>
      <c r="G59" s="156" t="s">
        <v>37</v>
      </c>
      <c r="H59" s="235" t="s">
        <v>38</v>
      </c>
      <c r="I59" s="236"/>
    </row>
    <row r="60" spans="1:16" ht="17">
      <c r="A60" s="1"/>
      <c r="B60" s="149" t="str" cm="1">
        <f t="array" ref="B60:H63">_xlfn._xlws.SORT(_xlfn._xlws.FILTER(タスク管理!B5:H15,タスク管理!B5:B15="未完"),2,1)</f>
        <v>未完</v>
      </c>
      <c r="C60" s="141">
        <v>45580</v>
      </c>
      <c r="D60" s="142" t="str">
        <v>火</v>
      </c>
      <c r="E60" s="136" t="str">
        <v>山田 花子</v>
      </c>
      <c r="F60" s="136" t="str">
        <v>●●●合同会社</v>
      </c>
      <c r="G60" s="143" t="str">
        <v>進行中</v>
      </c>
      <c r="H60" s="136" t="str">
        <v>予算作成進捗確認</v>
      </c>
      <c r="I60" s="138"/>
    </row>
    <row r="61" spans="1:16" ht="17">
      <c r="A61" s="1"/>
      <c r="B61" s="150" t="str">
        <v>未完</v>
      </c>
      <c r="C61" s="144">
        <v>45616</v>
      </c>
      <c r="D61" s="145" t="str">
        <v>水</v>
      </c>
      <c r="E61" s="137" t="str">
        <v>鈴木 健太</v>
      </c>
      <c r="F61" s="137" t="str">
        <v>株式会社■■■</v>
      </c>
      <c r="G61" s="146" t="str">
        <v>準備中</v>
      </c>
      <c r="H61" s="137" t="str">
        <v>見積もり送付</v>
      </c>
      <c r="I61" s="139"/>
    </row>
    <row r="62" spans="1:16" ht="17">
      <c r="A62" s="1"/>
      <c r="B62" s="149" t="str">
        <v>未完</v>
      </c>
      <c r="C62" s="141">
        <v>45641</v>
      </c>
      <c r="D62" s="142" t="str">
        <v>日</v>
      </c>
      <c r="E62" s="136" t="str">
        <v>佐藤 美香</v>
      </c>
      <c r="F62" s="136" t="str">
        <v>株式会社□□□システム</v>
      </c>
      <c r="G62" s="143" t="str">
        <v>保留</v>
      </c>
      <c r="H62" s="136" t="str">
        <v>提案書類レビュー</v>
      </c>
      <c r="I62" s="138"/>
    </row>
    <row r="63" spans="1:16" ht="17">
      <c r="A63" s="1"/>
      <c r="B63" s="150" t="str">
        <v>未完</v>
      </c>
      <c r="C63" s="147">
        <v>45655</v>
      </c>
      <c r="D63" s="145" t="str">
        <v>日</v>
      </c>
      <c r="E63" s="137" t="str">
        <v>田中 太郎</v>
      </c>
      <c r="F63" s="137" t="str">
        <v>株式会社■■■</v>
      </c>
      <c r="G63" s="146" t="str">
        <v>進行中</v>
      </c>
      <c r="H63" s="137" t="str">
        <v>社内稟議進捗確認</v>
      </c>
      <c r="I63" s="139"/>
    </row>
    <row r="64" spans="1:16" ht="17">
      <c r="A64" s="1"/>
      <c r="B64" s="149"/>
      <c r="C64" s="141"/>
      <c r="D64" s="143"/>
      <c r="E64" s="136"/>
      <c r="F64" s="136"/>
      <c r="G64" s="143"/>
      <c r="H64" s="136"/>
      <c r="I64" s="138"/>
    </row>
    <row r="65" spans="1:16" ht="17">
      <c r="A65" s="1"/>
      <c r="B65" s="150"/>
      <c r="C65" s="148"/>
      <c r="D65" s="146"/>
      <c r="E65" s="137"/>
      <c r="F65" s="137"/>
      <c r="G65" s="146"/>
      <c r="H65" s="137"/>
      <c r="I65" s="139"/>
    </row>
    <row r="66" spans="1:16" ht="17">
      <c r="A66" s="1"/>
      <c r="B66" s="149"/>
      <c r="C66" s="135"/>
      <c r="D66" s="143"/>
      <c r="E66" s="136"/>
      <c r="F66" s="136"/>
      <c r="G66" s="143"/>
      <c r="H66" s="136"/>
      <c r="I66" s="138"/>
    </row>
    <row r="67" spans="1:16" ht="17">
      <c r="A67" s="1"/>
      <c r="B67" s="150"/>
      <c r="C67" s="148"/>
      <c r="D67" s="146"/>
      <c r="E67" s="137"/>
      <c r="F67" s="137"/>
      <c r="G67" s="146"/>
      <c r="H67" s="137"/>
      <c r="I67" s="139"/>
    </row>
    <row r="68" spans="1:16" ht="17">
      <c r="A68" s="1"/>
      <c r="B68" s="149"/>
      <c r="C68" s="135"/>
      <c r="D68" s="143"/>
      <c r="E68" s="136"/>
      <c r="F68" s="136"/>
      <c r="G68" s="143"/>
      <c r="H68" s="136"/>
      <c r="I68" s="138"/>
    </row>
    <row r="69" spans="1:16" ht="17">
      <c r="A69" s="1"/>
      <c r="B69" s="150"/>
      <c r="C69" s="148"/>
      <c r="D69" s="146"/>
      <c r="E69" s="137"/>
      <c r="F69" s="137"/>
      <c r="G69" s="146"/>
      <c r="H69" s="137"/>
      <c r="I69" s="139"/>
    </row>
    <row r="70" spans="1:16" ht="17">
      <c r="A70" s="1"/>
      <c r="B70" s="151"/>
      <c r="C70" s="152"/>
      <c r="D70" s="153"/>
      <c r="E70" s="154"/>
      <c r="F70" s="154"/>
      <c r="G70" s="153"/>
      <c r="H70" s="154"/>
      <c r="I70" s="140"/>
    </row>
    <row r="71" spans="1:16" ht="17">
      <c r="A71" s="1"/>
      <c r="B71" s="1"/>
      <c r="C71" s="1"/>
      <c r="D71" s="1"/>
      <c r="E71" s="229"/>
      <c r="F71" s="218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17">
      <c r="A73" s="1"/>
      <c r="B73" s="6"/>
      <c r="C73" s="32"/>
      <c r="D73" s="32"/>
      <c r="E73" s="33"/>
      <c r="F73" s="6"/>
      <c r="G73" s="6"/>
      <c r="H73" s="6"/>
      <c r="I73" s="6"/>
      <c r="J73" s="6"/>
      <c r="K73" s="6"/>
      <c r="L73" s="6"/>
      <c r="M73" s="6"/>
      <c r="N73" s="6"/>
      <c r="O73" s="6"/>
      <c r="P73" s="1"/>
    </row>
    <row r="74" spans="1:16" ht="17">
      <c r="A74" s="1"/>
      <c r="B74" s="3"/>
      <c r="C74" s="21"/>
      <c r="D74" s="21"/>
      <c r="E74" s="3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</sheetData>
  <mergeCells count="46">
    <mergeCell ref="J56:K56"/>
    <mergeCell ref="J39:K39"/>
    <mergeCell ref="J38:K38"/>
    <mergeCell ref="B56:C56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33:K33"/>
    <mergeCell ref="J54:K54"/>
    <mergeCell ref="J55:K55"/>
    <mergeCell ref="J35:K35"/>
    <mergeCell ref="B36:F36"/>
    <mergeCell ref="J36:K36"/>
    <mergeCell ref="B37:F37"/>
    <mergeCell ref="B34:F34"/>
    <mergeCell ref="J34:K34"/>
    <mergeCell ref="J37:K37"/>
    <mergeCell ref="E71:F71"/>
    <mergeCell ref="B8:C8"/>
    <mergeCell ref="D8:E8"/>
    <mergeCell ref="F8:G8"/>
    <mergeCell ref="H59:I59"/>
    <mergeCell ref="B35:F35"/>
    <mergeCell ref="B42:C42"/>
    <mergeCell ref="B39:F39"/>
    <mergeCell ref="B38:F38"/>
    <mergeCell ref="B31:F31"/>
    <mergeCell ref="B33:F33"/>
    <mergeCell ref="J31:K31"/>
    <mergeCell ref="B32:F32"/>
    <mergeCell ref="J32:K32"/>
    <mergeCell ref="N2:O2"/>
    <mergeCell ref="D4:E4"/>
    <mergeCell ref="D6:E6"/>
    <mergeCell ref="F6:G6"/>
    <mergeCell ref="D7:E7"/>
    <mergeCell ref="F7:G7"/>
  </mergeCells>
  <phoneticPr fontId="2"/>
  <conditionalFormatting sqref="B60:I70">
    <cfRule type="expression" dxfId="0" priority="1">
      <formula>$B60=TRUE</formula>
    </cfRule>
  </conditionalFormatting>
  <conditionalFormatting sqref="I43:I55">
    <cfRule type="colorScale" priority="2">
      <colorScale>
        <cfvo type="percentile" val="0"/>
        <cfvo type="percentile" val="50"/>
        <cfvo type="percentile" val="100"/>
        <color theme="4" tint="0.39997558519241921"/>
        <color theme="4" tint="0.79998168889431442"/>
        <color rgb="FFFFFFFF"/>
      </colorScale>
    </cfRule>
  </conditionalFormatting>
  <pageMargins left="0.25" right="0.25" top="0.75" bottom="0.75" header="0.3" footer="0.3"/>
  <pageSetup paperSize="9" scale="53" orientation="portrait" horizontalDpi="0" verticalDpi="0"/>
  <ignoredErrors>
    <ignoredError sqref="N39 I5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7"/>
    <outlinePr summaryBelow="0" summaryRight="0"/>
    <pageSetUpPr fitToPage="1"/>
  </sheetPr>
  <dimension ref="A1:T247"/>
  <sheetViews>
    <sheetView showGridLines="0" zoomScale="75" zoomScaleNormal="145" workbookViewId="0">
      <pane ySplit="4" topLeftCell="A5" activePane="bottomLeft" state="frozen"/>
      <selection pane="bottomLeft" activeCell="D28" sqref="D28"/>
    </sheetView>
  </sheetViews>
  <sheetFormatPr baseColWidth="10" defaultColWidth="12.6640625" defaultRowHeight="15.75" customHeight="1"/>
  <cols>
    <col min="1" max="1" width="2.83203125" style="2" customWidth="1"/>
    <col min="2" max="2" width="30.1640625" style="121" customWidth="1"/>
    <col min="3" max="3" width="15.1640625" style="121" customWidth="1"/>
    <col min="4" max="4" width="6.33203125" style="121" customWidth="1"/>
    <col min="5" max="5" width="30.1640625" style="99" customWidth="1"/>
    <col min="6" max="6" width="12.83203125" style="99" customWidth="1"/>
    <col min="7" max="10" width="12.6640625" style="99"/>
    <col min="11" max="11" width="10.6640625" style="99" customWidth="1"/>
    <col min="12" max="12" width="12.1640625" style="99" customWidth="1"/>
    <col min="13" max="13" width="12" style="99" customWidth="1"/>
    <col min="14" max="15" width="12.6640625" style="99"/>
    <col min="16" max="18" width="15.83203125" style="99" customWidth="1"/>
    <col min="19" max="19" width="37.6640625" style="99" customWidth="1"/>
    <col min="20" max="20" width="2.83203125" style="2" customWidth="1"/>
    <col min="21" max="16384" width="12.6640625" style="2"/>
  </cols>
  <sheetData>
    <row r="1" spans="1:20" ht="15.75" customHeight="1">
      <c r="A1" s="11"/>
      <c r="B1" s="35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7"/>
      <c r="O1" s="37"/>
      <c r="P1" s="38"/>
      <c r="Q1" s="38"/>
      <c r="R1" s="38"/>
      <c r="S1" s="36"/>
      <c r="T1" s="39"/>
    </row>
    <row r="2" spans="1:20" ht="36.75" customHeight="1">
      <c r="A2" s="11"/>
      <c r="B2" s="35" t="s">
        <v>39</v>
      </c>
      <c r="C2" s="40"/>
      <c r="D2" s="36"/>
      <c r="E2" s="36"/>
      <c r="F2" s="36"/>
      <c r="G2" s="36"/>
      <c r="H2" s="36"/>
      <c r="I2" s="36"/>
      <c r="J2" s="36"/>
      <c r="K2" s="36"/>
      <c r="L2" s="36"/>
      <c r="M2" s="36"/>
      <c r="N2" s="41"/>
      <c r="O2" s="41"/>
      <c r="P2" s="42"/>
      <c r="Q2" s="42"/>
      <c r="R2" s="42"/>
      <c r="S2" s="36"/>
      <c r="T2" s="39"/>
    </row>
    <row r="3" spans="1:20" ht="15.75" customHeight="1">
      <c r="A3" s="11"/>
      <c r="B3" s="60" t="s">
        <v>40</v>
      </c>
      <c r="C3" s="36"/>
      <c r="D3" s="60" t="s">
        <v>41</v>
      </c>
      <c r="E3" s="36"/>
      <c r="F3" s="36"/>
      <c r="G3" s="36"/>
      <c r="H3" s="36"/>
      <c r="I3" s="36"/>
      <c r="J3" s="36"/>
      <c r="K3" s="36"/>
      <c r="L3" s="36"/>
      <c r="M3" s="36"/>
      <c r="N3" s="37"/>
      <c r="O3" s="37"/>
      <c r="P3" s="38"/>
      <c r="Q3" s="38"/>
      <c r="R3" s="38"/>
      <c r="S3" s="36"/>
      <c r="T3" s="39"/>
    </row>
    <row r="4" spans="1:20" ht="21" customHeight="1">
      <c r="A4" s="11"/>
      <c r="B4" s="115" t="s">
        <v>42</v>
      </c>
      <c r="C4" s="115" t="s">
        <v>35</v>
      </c>
      <c r="D4" s="116" t="s">
        <v>43</v>
      </c>
      <c r="E4" s="113" t="s">
        <v>44</v>
      </c>
      <c r="F4" s="113" t="s">
        <v>45</v>
      </c>
      <c r="G4" s="100" t="s">
        <v>46</v>
      </c>
      <c r="H4" s="113" t="s">
        <v>47</v>
      </c>
      <c r="I4" s="100" t="s">
        <v>37</v>
      </c>
      <c r="J4" s="100" t="s">
        <v>48</v>
      </c>
      <c r="K4" s="100" t="s">
        <v>49</v>
      </c>
      <c r="L4" s="100" t="s">
        <v>50</v>
      </c>
      <c r="M4" s="100" t="s">
        <v>51</v>
      </c>
      <c r="N4" s="101" t="s">
        <v>52</v>
      </c>
      <c r="O4" s="101" t="s">
        <v>53</v>
      </c>
      <c r="P4" s="100" t="s">
        <v>54</v>
      </c>
      <c r="Q4" s="100" t="s">
        <v>55</v>
      </c>
      <c r="R4" s="100" t="s">
        <v>56</v>
      </c>
      <c r="S4" s="100" t="s">
        <v>57</v>
      </c>
      <c r="T4" s="39"/>
    </row>
    <row r="5" spans="1:20" ht="21" customHeight="1">
      <c r="A5" s="11"/>
      <c r="B5" s="117" t="s">
        <v>58</v>
      </c>
      <c r="C5" s="117" t="s">
        <v>270</v>
      </c>
      <c r="D5" s="117" t="s">
        <v>59</v>
      </c>
      <c r="E5" s="102" t="str">
        <f>IF(ISERROR(VLOOKUP(D5,見込み客・取引先マスタ!B:E,4,FALSE)),"",VLOOKUP(D5,見込み客・取引先マスタ!B:E,4,FALSE))</f>
        <v>△△△商事株式会社</v>
      </c>
      <c r="F5" s="103">
        <f>IF(ISERROR(VLOOKUP(D5,見込み客・取引先マスタ!B:R,17,FALSE)),"",VLOOKUP(D5,見込み客・取引先マスタ!B:R,17,FALSE))</f>
        <v>45060</v>
      </c>
      <c r="G5" s="104">
        <v>45648</v>
      </c>
      <c r="H5" s="105" t="str">
        <f>IF(ISERROR(VLOOKUP(D5,見込み客・取引先マスタ!B:E,2,FALSE)),"",VLOOKUP(D5,見込み客・取引先マスタ!B:E,2,FALSE))</f>
        <v>見込み客</v>
      </c>
      <c r="I5" s="105" t="s">
        <v>60</v>
      </c>
      <c r="J5" s="105"/>
      <c r="K5" s="106">
        <v>1</v>
      </c>
      <c r="L5" s="107">
        <v>45370</v>
      </c>
      <c r="M5" s="107">
        <v>45370</v>
      </c>
      <c r="N5" s="107">
        <v>45381</v>
      </c>
      <c r="O5" s="108">
        <v>2000000</v>
      </c>
      <c r="P5" s="109">
        <v>45438</v>
      </c>
      <c r="Q5" s="109">
        <v>45438</v>
      </c>
      <c r="R5" s="110">
        <f t="shared" ref="R5:R19" si="0">IF(ISERROR(O5*K5),"",O5*K5)</f>
        <v>2000000</v>
      </c>
      <c r="S5" s="102"/>
      <c r="T5" s="39"/>
    </row>
    <row r="6" spans="1:20" ht="21" customHeight="1">
      <c r="A6" s="11"/>
      <c r="B6" s="117" t="s">
        <v>61</v>
      </c>
      <c r="C6" s="117" t="s">
        <v>271</v>
      </c>
      <c r="D6" s="117" t="s">
        <v>62</v>
      </c>
      <c r="E6" s="102" t="str">
        <f>IF(ISERROR(VLOOKUP(D6,見込み客・取引先マスタ!B:E,4,FALSE)),"",VLOOKUP(D6,見込み客・取引先マスタ!B:E,4,FALSE))</f>
        <v>●●●合同会社</v>
      </c>
      <c r="F6" s="103">
        <f>IF(ISERROR(VLOOKUP(D6,見込み客・取引先マスタ!B:R,17,FALSE)),"",VLOOKUP(D6,見込み客・取引先マスタ!B:R,17,FALSE))</f>
        <v>45062</v>
      </c>
      <c r="G6" s="104">
        <v>45616</v>
      </c>
      <c r="H6" s="105" t="str">
        <f>IF(ISERROR(VLOOKUP(D6,見込み客・取引先マスタ!B:E,2,FALSE)),"",VLOOKUP(D6,見込み客・取引先マスタ!B:E,2,FALSE))</f>
        <v>見込み客</v>
      </c>
      <c r="I6" s="105" t="s">
        <v>63</v>
      </c>
      <c r="J6" s="105"/>
      <c r="K6" s="106">
        <v>0</v>
      </c>
      <c r="L6" s="107">
        <v>45518</v>
      </c>
      <c r="M6" s="107"/>
      <c r="N6" s="107"/>
      <c r="O6" s="108"/>
      <c r="P6" s="109">
        <v>45585</v>
      </c>
      <c r="Q6" s="109"/>
      <c r="R6" s="110">
        <f t="shared" si="0"/>
        <v>0</v>
      </c>
      <c r="S6" s="102"/>
      <c r="T6" s="39"/>
    </row>
    <row r="7" spans="1:20" ht="21" customHeight="1">
      <c r="A7" s="11"/>
      <c r="B7" s="117" t="s">
        <v>64</v>
      </c>
      <c r="C7" s="118" t="s">
        <v>271</v>
      </c>
      <c r="D7" s="117" t="s">
        <v>65</v>
      </c>
      <c r="E7" s="102" t="str">
        <f>IF(ISERROR(VLOOKUP(D7,見込み客・取引先マスタ!B:E,4,FALSE)),"",VLOOKUP(D7,見込み客・取引先マスタ!B:E,4,FALSE))</f>
        <v>株式会社◯◯◯</v>
      </c>
      <c r="F7" s="103">
        <f>IF(ISERROR(VLOOKUP(D7,見込み客・取引先マスタ!B:R,17,FALSE)),"",VLOOKUP(D7,見込み客・取引先マスタ!B:R,17,FALSE))</f>
        <v>45061</v>
      </c>
      <c r="G7" s="104">
        <v>45651</v>
      </c>
      <c r="H7" s="105" t="str">
        <f>IF(ISERROR(VLOOKUP(D7,見込み客・取引先マスタ!B:E,2,FALSE)),"",VLOOKUP(D7,見込み客・取引先マスタ!B:E,2,FALSE))</f>
        <v>商談中</v>
      </c>
      <c r="I7" s="105" t="s">
        <v>66</v>
      </c>
      <c r="J7" s="105"/>
      <c r="K7" s="106">
        <v>0.5</v>
      </c>
      <c r="L7" s="107">
        <v>45358</v>
      </c>
      <c r="M7" s="107"/>
      <c r="N7" s="107"/>
      <c r="O7" s="108">
        <v>1000000</v>
      </c>
      <c r="P7" s="109">
        <v>45564</v>
      </c>
      <c r="Q7" s="109"/>
      <c r="R7" s="110">
        <f t="shared" si="0"/>
        <v>500000</v>
      </c>
      <c r="S7" s="102"/>
      <c r="T7" s="39"/>
    </row>
    <row r="8" spans="1:20" ht="21" customHeight="1">
      <c r="A8" s="11"/>
      <c r="B8" s="117" t="s">
        <v>67</v>
      </c>
      <c r="C8" s="118" t="s">
        <v>270</v>
      </c>
      <c r="D8" s="117" t="s">
        <v>68</v>
      </c>
      <c r="E8" s="102" t="str">
        <f>IF(ISERROR(VLOOKUP(D8,見込み客・取引先マスタ!B:E,4,FALSE)),"",VLOOKUP(D8,見込み客・取引先マスタ!B:E,4,FALSE))</f>
        <v>株式会社■■■</v>
      </c>
      <c r="F8" s="103">
        <f>IF(ISERROR(VLOOKUP(D8,見込み客・取引先マスタ!B:R,17,FALSE)),"",VLOOKUP(D8,見込み客・取引先マスタ!B:R,17,FALSE))</f>
        <v>45063</v>
      </c>
      <c r="G8" s="104">
        <v>45628</v>
      </c>
      <c r="H8" s="105" t="str">
        <f>IF(ISERROR(VLOOKUP(D8,見込み客・取引先マスタ!B:E,2,FALSE)),"",VLOOKUP(D8,見込み客・取引先マスタ!B:E,2,FALSE))</f>
        <v>取引先</v>
      </c>
      <c r="I8" s="105" t="s">
        <v>69</v>
      </c>
      <c r="J8" s="105" t="s">
        <v>70</v>
      </c>
      <c r="K8" s="106">
        <v>0</v>
      </c>
      <c r="L8" s="107">
        <v>45367</v>
      </c>
      <c r="M8" s="107"/>
      <c r="N8" s="107"/>
      <c r="O8" s="108">
        <v>1000000</v>
      </c>
      <c r="P8" s="109">
        <v>45553</v>
      </c>
      <c r="Q8" s="109"/>
      <c r="R8" s="110">
        <f t="shared" si="0"/>
        <v>0</v>
      </c>
      <c r="S8" s="102"/>
      <c r="T8" s="39"/>
    </row>
    <row r="9" spans="1:20" ht="21" customHeight="1">
      <c r="A9" s="11"/>
      <c r="B9" s="117" t="s">
        <v>71</v>
      </c>
      <c r="C9" s="118" t="s">
        <v>273</v>
      </c>
      <c r="D9" s="117" t="s">
        <v>72</v>
      </c>
      <c r="E9" s="102" t="str">
        <f>IF(ISERROR(VLOOKUP(D9,見込み客・取引先マスタ!B:E,4,FALSE)),"",VLOOKUP(D9,見込み客・取引先マスタ!B:E,4,FALSE))</f>
        <v>株式会社■■■ネット</v>
      </c>
      <c r="F9" s="103">
        <f>IF(ISERROR(VLOOKUP(D9,見込み客・取引先マスタ!B:R,17,FALSE)),"",VLOOKUP(D9,見込み客・取引先マスタ!B:R,17,FALSE))</f>
        <v>45064</v>
      </c>
      <c r="G9" s="104">
        <v>45618</v>
      </c>
      <c r="H9" s="105" t="str">
        <f>IF(ISERROR(VLOOKUP(D9,見込み客・取引先マスタ!B:E,2,FALSE)),"",VLOOKUP(D9,見込み客・取引先マスタ!B:E,2,FALSE))</f>
        <v>取引先</v>
      </c>
      <c r="I9" s="105" t="s">
        <v>73</v>
      </c>
      <c r="J9" s="105"/>
      <c r="K9" s="106">
        <v>0.5</v>
      </c>
      <c r="L9" s="107">
        <v>45378</v>
      </c>
      <c r="M9" s="107"/>
      <c r="N9" s="107"/>
      <c r="O9" s="108">
        <v>1000000</v>
      </c>
      <c r="P9" s="109">
        <v>45585</v>
      </c>
      <c r="Q9" s="109"/>
      <c r="R9" s="110">
        <f t="shared" si="0"/>
        <v>500000</v>
      </c>
      <c r="S9" s="102" t="s">
        <v>74</v>
      </c>
      <c r="T9" s="39"/>
    </row>
    <row r="10" spans="1:20" ht="21" customHeight="1">
      <c r="A10" s="11"/>
      <c r="B10" s="117" t="s">
        <v>58</v>
      </c>
      <c r="C10" s="118" t="s">
        <v>274</v>
      </c>
      <c r="D10" s="117" t="s">
        <v>75</v>
      </c>
      <c r="E10" s="102" t="str">
        <f>IF(ISERROR(VLOOKUP(D10,見込み客・取引先マスタ!B:E,4,FALSE)),"",VLOOKUP(D10,見込み客・取引先マスタ!B:E,4,FALSE))</f>
        <v>株式会社■■■書店</v>
      </c>
      <c r="F10" s="103">
        <f>IF(ISERROR(VLOOKUP(D10,見込み客・取引先マスタ!B:R,17,FALSE)),"",VLOOKUP(D10,見込み客・取引先マスタ!B:R,17,FALSE))</f>
        <v>45074</v>
      </c>
      <c r="G10" s="104">
        <v>45614</v>
      </c>
      <c r="H10" s="105" t="str">
        <f>IF(ISERROR(VLOOKUP(D10,見込み客・取引先マスタ!B:E,2,FALSE)),"",VLOOKUP(D10,見込み客・取引先マスタ!B:E,2,FALSE))</f>
        <v>取引先</v>
      </c>
      <c r="I10" s="105" t="s">
        <v>69</v>
      </c>
      <c r="J10" s="105" t="s">
        <v>76</v>
      </c>
      <c r="K10" s="106">
        <v>0</v>
      </c>
      <c r="L10" s="107">
        <v>45428</v>
      </c>
      <c r="M10" s="107"/>
      <c r="N10" s="107"/>
      <c r="O10" s="108">
        <v>2000000</v>
      </c>
      <c r="P10" s="109">
        <v>45549</v>
      </c>
      <c r="Q10" s="109"/>
      <c r="R10" s="110">
        <f t="shared" si="0"/>
        <v>0</v>
      </c>
      <c r="S10" s="102"/>
      <c r="T10" s="39"/>
    </row>
    <row r="11" spans="1:20" ht="21" customHeight="1">
      <c r="A11" s="11"/>
      <c r="B11" s="117" t="s">
        <v>58</v>
      </c>
      <c r="C11" s="118" t="s">
        <v>275</v>
      </c>
      <c r="D11" s="117" t="s">
        <v>77</v>
      </c>
      <c r="E11" s="102" t="str">
        <f>IF(ISERROR(VLOOKUP(D11,見込み客・取引先マスタ!B:E,4,FALSE)),"",VLOOKUP(D11,見込み客・取引先マスタ!B:E,4,FALSE))</f>
        <v>■■■プロ株式会社</v>
      </c>
      <c r="F11" s="103">
        <f>IF(ISERROR(VLOOKUP(D11,見込み客・取引先マスタ!B:R,17,FALSE)),"",VLOOKUP(D11,見込み客・取引先マスタ!B:R,17,FALSE))</f>
        <v>45092</v>
      </c>
      <c r="G11" s="104">
        <v>45634</v>
      </c>
      <c r="H11" s="105" t="str">
        <f>IF(ISERROR(VLOOKUP(D11,見込み客・取引先マスタ!B:E,2,FALSE)),"",VLOOKUP(D11,見込み客・取引先マスタ!B:E,2,FALSE))</f>
        <v>商談中</v>
      </c>
      <c r="I11" s="105" t="s">
        <v>78</v>
      </c>
      <c r="J11" s="105"/>
      <c r="K11" s="106">
        <v>0.9</v>
      </c>
      <c r="L11" s="107">
        <v>45451</v>
      </c>
      <c r="M11" s="107"/>
      <c r="N11" s="107"/>
      <c r="O11" s="108">
        <v>2000000</v>
      </c>
      <c r="P11" s="109">
        <v>45564</v>
      </c>
      <c r="Q11" s="109"/>
      <c r="R11" s="110">
        <f t="shared" si="0"/>
        <v>1800000</v>
      </c>
      <c r="S11" s="102"/>
      <c r="T11" s="39"/>
    </row>
    <row r="12" spans="1:20" ht="21" customHeight="1">
      <c r="A12" s="11"/>
      <c r="B12" s="117" t="s">
        <v>58</v>
      </c>
      <c r="C12" s="118" t="s">
        <v>276</v>
      </c>
      <c r="D12" s="117" t="s">
        <v>79</v>
      </c>
      <c r="E12" s="102" t="str">
        <f>IF(ISERROR(VLOOKUP(D12,見込み客・取引先マスタ!B:E,4,FALSE)),"",VLOOKUP(D12,見込み客・取引先マスタ!B:E,4,FALSE))</f>
        <v>株式会社△△△テクノロジ</v>
      </c>
      <c r="F12" s="103">
        <f>IF(ISERROR(VLOOKUP(D12,見込み客・取引先マスタ!B:R,17,FALSE)),"",VLOOKUP(D12,見込み客・取引先マスタ!B:R,17,FALSE))</f>
        <v>45067</v>
      </c>
      <c r="G12" s="104">
        <v>45606</v>
      </c>
      <c r="H12" s="105" t="str">
        <f>IF(ISERROR(VLOOKUP(D12,見込み客・取引先マスタ!B:E,2,FALSE)),"",VLOOKUP(D12,見込み客・取引先マスタ!B:E,2,FALSE))</f>
        <v>取引先</v>
      </c>
      <c r="I12" s="105" t="s">
        <v>66</v>
      </c>
      <c r="J12" s="105"/>
      <c r="K12" s="106">
        <v>0.5</v>
      </c>
      <c r="L12" s="107">
        <v>45415</v>
      </c>
      <c r="M12" s="107"/>
      <c r="N12" s="107"/>
      <c r="O12" s="108"/>
      <c r="P12" s="109">
        <v>45539</v>
      </c>
      <c r="Q12" s="109"/>
      <c r="R12" s="110">
        <f t="shared" si="0"/>
        <v>0</v>
      </c>
      <c r="S12" s="102"/>
      <c r="T12" s="39"/>
    </row>
    <row r="13" spans="1:20" ht="21" customHeight="1">
      <c r="A13" s="11"/>
      <c r="B13" s="117" t="s">
        <v>58</v>
      </c>
      <c r="C13" s="118" t="s">
        <v>277</v>
      </c>
      <c r="D13" s="117" t="s">
        <v>80</v>
      </c>
      <c r="E13" s="102" t="str">
        <f>IF(ISERROR(VLOOKUP(D13,見込み客・取引先マスタ!B:E,4,FALSE)),"",VLOOKUP(D13,見込み客・取引先マスタ!B:E,4,FALSE))</f>
        <v>株式会社□□□システム</v>
      </c>
      <c r="F13" s="103">
        <f>IF(ISERROR(VLOOKUP(D13,見込み客・取引先マスタ!B:R,17,FALSE)),"",VLOOKUP(D13,見込み客・取引先マスタ!B:R,17,FALSE))</f>
        <v>45076</v>
      </c>
      <c r="G13" s="104">
        <v>45650</v>
      </c>
      <c r="H13" s="105" t="str">
        <f>IF(ISERROR(VLOOKUP(D13,見込み客・取引先マスタ!B:E,2,FALSE)),"",VLOOKUP(D13,見込み客・取引先マスタ!B:E,2,FALSE))</f>
        <v>見込み客</v>
      </c>
      <c r="I13" s="105" t="s">
        <v>60</v>
      </c>
      <c r="J13" s="105"/>
      <c r="K13" s="106">
        <v>1</v>
      </c>
      <c r="L13" s="107">
        <v>45494</v>
      </c>
      <c r="M13" s="107"/>
      <c r="N13" s="107">
        <v>45525</v>
      </c>
      <c r="O13" s="108">
        <v>2000000</v>
      </c>
      <c r="P13" s="109">
        <v>45539</v>
      </c>
      <c r="Q13" s="109">
        <v>45539</v>
      </c>
      <c r="R13" s="110">
        <f t="shared" si="0"/>
        <v>2000000</v>
      </c>
      <c r="S13" s="102"/>
      <c r="T13" s="39"/>
    </row>
    <row r="14" spans="1:20" ht="21" customHeight="1">
      <c r="A14" s="11"/>
      <c r="B14" s="117" t="s">
        <v>64</v>
      </c>
      <c r="C14" s="118" t="s">
        <v>278</v>
      </c>
      <c r="D14" s="117" t="s">
        <v>81</v>
      </c>
      <c r="E14" s="102" t="str">
        <f>IF(ISERROR(VLOOKUP(D14,見込み客・取引先マスタ!B:E,4,FALSE)),"",VLOOKUP(D14,見込み客・取引先マスタ!B:E,4,FALSE))</f>
        <v>株式会社◯◯◯サービス</v>
      </c>
      <c r="F14" s="103">
        <f>IF(ISERROR(VLOOKUP(D14,見込み客・取引先マスタ!B:R,17,FALSE)),"",VLOOKUP(D14,見込み客・取引先マスタ!B:R,17,FALSE))</f>
        <v>45069</v>
      </c>
      <c r="G14" s="104">
        <v>45645</v>
      </c>
      <c r="H14" s="105" t="str">
        <f>IF(ISERROR(VLOOKUP(D14,見込み客・取引先マスタ!B:E,2,FALSE)),"",VLOOKUP(D14,見込み客・取引先マスタ!B:E,2,FALSE))</f>
        <v>取引先</v>
      </c>
      <c r="I14" s="105" t="s">
        <v>60</v>
      </c>
      <c r="J14" s="105"/>
      <c r="K14" s="106">
        <v>1</v>
      </c>
      <c r="L14" s="107">
        <v>45514</v>
      </c>
      <c r="M14" s="107"/>
      <c r="N14" s="107">
        <v>45545</v>
      </c>
      <c r="O14" s="108">
        <v>1000000</v>
      </c>
      <c r="P14" s="109">
        <v>45569</v>
      </c>
      <c r="Q14" s="109">
        <v>45569</v>
      </c>
      <c r="R14" s="110">
        <f t="shared" si="0"/>
        <v>1000000</v>
      </c>
      <c r="S14" s="102"/>
      <c r="T14" s="39"/>
    </row>
    <row r="15" spans="1:20" ht="21" customHeight="1">
      <c r="A15" s="11"/>
      <c r="B15" s="117" t="s">
        <v>64</v>
      </c>
      <c r="C15" s="118" t="s">
        <v>279</v>
      </c>
      <c r="D15" s="117" t="s">
        <v>82</v>
      </c>
      <c r="E15" s="102" t="str">
        <f>IF(ISERROR(VLOOKUP(D15,見込み客・取引先マスタ!B:E,4,FALSE)),"",VLOOKUP(D15,見込み客・取引先マスタ!B:E,4,FALSE))</f>
        <v>株式会社◯◯◯建設</v>
      </c>
      <c r="F15" s="103">
        <f>IF(ISERROR(VLOOKUP(D15,見込み客・取引先マスタ!B:R,17,FALSE)),"",VLOOKUP(D15,見込み客・取引先マスタ!B:R,17,FALSE))</f>
        <v>45072</v>
      </c>
      <c r="G15" s="104">
        <v>45650</v>
      </c>
      <c r="H15" s="105" t="str">
        <f>IF(ISERROR(VLOOKUP(D15,見込み客・取引先マスタ!B:E,2,FALSE)),"",VLOOKUP(D15,見込み客・取引先マスタ!B:E,2,FALSE))</f>
        <v>商談中</v>
      </c>
      <c r="I15" s="105" t="s">
        <v>63</v>
      </c>
      <c r="J15" s="105"/>
      <c r="K15" s="106">
        <v>0.2</v>
      </c>
      <c r="L15" s="107">
        <v>45541</v>
      </c>
      <c r="M15" s="107"/>
      <c r="N15" s="107"/>
      <c r="O15" s="108"/>
      <c r="P15" s="109">
        <v>45582</v>
      </c>
      <c r="Q15" s="109"/>
      <c r="R15" s="110">
        <f t="shared" si="0"/>
        <v>0</v>
      </c>
      <c r="S15" s="102"/>
      <c r="T15" s="39"/>
    </row>
    <row r="16" spans="1:20" ht="21" customHeight="1">
      <c r="A16" s="11"/>
      <c r="B16" s="117" t="s">
        <v>67</v>
      </c>
      <c r="C16" s="118" t="s">
        <v>271</v>
      </c>
      <c r="D16" s="117" t="s">
        <v>83</v>
      </c>
      <c r="E16" s="102" t="str">
        <f>IF(ISERROR(VLOOKUP(D16,見込み客・取引先マスタ!B:E,4,FALSE)),"",VLOOKUP(D16,見込み客・取引先マスタ!B:E,4,FALSE))</f>
        <v>■■■プロ株式会社</v>
      </c>
      <c r="F16" s="103">
        <f>IF(ISERROR(VLOOKUP(D16,見込み客・取引先マスタ!B:R,17,FALSE)),"",VLOOKUP(D16,見込み客・取引先マスタ!B:R,17,FALSE))</f>
        <v>45070</v>
      </c>
      <c r="G16" s="104">
        <v>45612</v>
      </c>
      <c r="H16" s="105" t="str">
        <f>IF(ISERROR(VLOOKUP(D16,見込み客・取引先マスタ!B:E,2,FALSE)),"",VLOOKUP(D16,見込み客・取引先マスタ!B:E,2,FALSE))</f>
        <v>見込み客</v>
      </c>
      <c r="I16" s="105" t="s">
        <v>69</v>
      </c>
      <c r="J16" s="105" t="s">
        <v>70</v>
      </c>
      <c r="K16" s="106">
        <v>0</v>
      </c>
      <c r="L16" s="107">
        <v>45361</v>
      </c>
      <c r="M16" s="107"/>
      <c r="N16" s="107"/>
      <c r="O16" s="108">
        <v>1000000</v>
      </c>
      <c r="P16" s="109">
        <v>45546</v>
      </c>
      <c r="Q16" s="109"/>
      <c r="R16" s="110">
        <f t="shared" si="0"/>
        <v>0</v>
      </c>
      <c r="S16" s="102"/>
      <c r="T16" s="39"/>
    </row>
    <row r="17" spans="1:20" ht="21" customHeight="1">
      <c r="A17" s="11"/>
      <c r="B17" s="117" t="s">
        <v>64</v>
      </c>
      <c r="C17" s="118" t="s">
        <v>272</v>
      </c>
      <c r="D17" s="117" t="s">
        <v>380</v>
      </c>
      <c r="E17" s="102" t="str">
        <f>IF(ISERROR(VLOOKUP(D17,見込み客・取引先マスタ!B:E,4,FALSE)),"",VLOOKUP(D17,見込み客・取引先マスタ!B:E,4,FALSE))</f>
        <v>株式会社△△△テクノロジ</v>
      </c>
      <c r="F17" s="103">
        <f>IF(ISERROR(VLOOKUP(D17,見込み客・取引先マスタ!B:R,17,FALSE)),"",VLOOKUP(D17,見込み客・取引先マスタ!B:R,17,FALSE))</f>
        <v>45078</v>
      </c>
      <c r="G17" s="104">
        <v>45643</v>
      </c>
      <c r="H17" s="105" t="str">
        <f>IF(ISERROR(VLOOKUP(D17,見込み客・取引先マスタ!B:E,2,FALSE)),"",VLOOKUP(D17,見込み客・取引先マスタ!B:E,2,FALSE))</f>
        <v>取引先</v>
      </c>
      <c r="I17" s="105" t="s">
        <v>69</v>
      </c>
      <c r="J17" s="105" t="s">
        <v>84</v>
      </c>
      <c r="K17" s="106">
        <v>0</v>
      </c>
      <c r="L17" s="107">
        <v>45441</v>
      </c>
      <c r="M17" s="107"/>
      <c r="N17" s="107"/>
      <c r="O17" s="108">
        <v>1000000</v>
      </c>
      <c r="P17" s="109">
        <v>45563</v>
      </c>
      <c r="Q17" s="109"/>
      <c r="R17" s="110">
        <f t="shared" si="0"/>
        <v>0</v>
      </c>
      <c r="S17" s="102"/>
      <c r="T17" s="39"/>
    </row>
    <row r="18" spans="1:20" ht="21" customHeight="1">
      <c r="A18" s="11"/>
      <c r="B18" s="117" t="s">
        <v>67</v>
      </c>
      <c r="C18" s="118" t="s">
        <v>273</v>
      </c>
      <c r="D18" s="117" t="s">
        <v>85</v>
      </c>
      <c r="E18" s="102" t="str">
        <f>IF(ISERROR(VLOOKUP(D18,見込み客・取引先マスタ!B:E,4,FALSE)),"",VLOOKUP(D18,見込み客・取引先マスタ!B:E,4,FALSE))</f>
        <v>株式会社△△△通商</v>
      </c>
      <c r="F18" s="103">
        <f>IF(ISERROR(VLOOKUP(D18,見込み客・取引先マスタ!B:R,17,FALSE)),"",VLOOKUP(D18,見込み客・取引先マスタ!B:R,17,FALSE))</f>
        <v>45075</v>
      </c>
      <c r="G18" s="104">
        <v>45628</v>
      </c>
      <c r="H18" s="105" t="str">
        <f>IF(ISERROR(VLOOKUP(D18,見込み客・取引先マスタ!B:E,2,FALSE)),"",VLOOKUP(D18,見込み客・取引先マスタ!B:E,2,FALSE))</f>
        <v>取引先</v>
      </c>
      <c r="I18" s="105" t="s">
        <v>63</v>
      </c>
      <c r="J18" s="105"/>
      <c r="K18" s="106">
        <v>0.2</v>
      </c>
      <c r="L18" s="107">
        <v>45423</v>
      </c>
      <c r="M18" s="107"/>
      <c r="N18" s="107"/>
      <c r="O18" s="108"/>
      <c r="P18" s="109">
        <v>45556</v>
      </c>
      <c r="Q18" s="109"/>
      <c r="R18" s="110">
        <f t="shared" si="0"/>
        <v>0</v>
      </c>
      <c r="S18" s="102"/>
      <c r="T18" s="39"/>
    </row>
    <row r="19" spans="1:20" ht="21" customHeight="1">
      <c r="A19" s="11"/>
      <c r="B19" s="117" t="s">
        <v>64</v>
      </c>
      <c r="C19" s="117" t="s">
        <v>270</v>
      </c>
      <c r="D19" s="117" t="s">
        <v>86</v>
      </c>
      <c r="E19" s="102" t="str">
        <f>IF(ISERROR(VLOOKUP(D19,見込み客・取引先マスタ!B:E,4,FALSE)),"",VLOOKUP(D19,見込み客・取引先マスタ!B:E,4,FALSE))</f>
        <v>●●●ソリューション合同会社</v>
      </c>
      <c r="F19" s="103">
        <f>IF(ISERROR(VLOOKUP(D19,見込み客・取引先マスタ!B:R,17,FALSE)),"",VLOOKUP(D19,見込み客・取引先マスタ!B:R,17,FALSE))</f>
        <v>45073</v>
      </c>
      <c r="G19" s="104">
        <v>45626</v>
      </c>
      <c r="H19" s="105" t="str">
        <f>IF(ISERROR(VLOOKUP(D19,見込み客・取引先マスタ!B:E,2,FALSE)),"",VLOOKUP(D19,見込み客・取引先マスタ!B:E,2,FALSE))</f>
        <v>見込み客</v>
      </c>
      <c r="I19" s="105" t="s">
        <v>60</v>
      </c>
      <c r="J19" s="105"/>
      <c r="K19" s="106">
        <v>1</v>
      </c>
      <c r="L19" s="107">
        <v>45417</v>
      </c>
      <c r="M19" s="107"/>
      <c r="N19" s="107"/>
      <c r="O19" s="108">
        <v>1000000</v>
      </c>
      <c r="P19" s="109">
        <v>45551</v>
      </c>
      <c r="Q19" s="109">
        <v>45551</v>
      </c>
      <c r="R19" s="110">
        <f t="shared" si="0"/>
        <v>1000000</v>
      </c>
      <c r="S19" s="102"/>
      <c r="T19" s="39"/>
    </row>
    <row r="20" spans="1:20" ht="21" customHeight="1">
      <c r="A20" s="11"/>
      <c r="B20" s="117" t="s">
        <v>87</v>
      </c>
      <c r="C20" s="118" t="s">
        <v>275</v>
      </c>
      <c r="D20" s="117" t="s">
        <v>383</v>
      </c>
      <c r="E20" s="102" t="str">
        <f>IF(ISERROR(VLOOKUP(D20,見込み客・取引先マスタ!B:E,4,FALSE)),"",VLOOKUP(D20,見込み客・取引先マスタ!B:E,4,FALSE))</f>
        <v>株式会社△△△テクノロジ</v>
      </c>
      <c r="F20" s="103">
        <f>IF(ISERROR(VLOOKUP(D20,見込み客・取引先マスタ!B:R,17,FALSE)),"",VLOOKUP(D20,見込み客・取引先マスタ!B:R,17,FALSE))</f>
        <v>45089</v>
      </c>
      <c r="G20" s="104">
        <v>45634</v>
      </c>
      <c r="H20" s="105" t="str">
        <f>IF(ISERROR(VLOOKUP(D20,見込み客・取引先マスタ!B:E,2,FALSE)),"",VLOOKUP(D20,見込み客・取引先マスタ!B:E,2,FALSE))</f>
        <v>取引先</v>
      </c>
      <c r="I20" s="105" t="s">
        <v>78</v>
      </c>
      <c r="J20" s="105"/>
      <c r="K20" s="106">
        <v>0.9</v>
      </c>
      <c r="L20" s="107">
        <v>45451</v>
      </c>
      <c r="M20" s="107"/>
      <c r="N20" s="107"/>
      <c r="O20" s="108">
        <v>1000000</v>
      </c>
      <c r="P20" s="109">
        <v>45564</v>
      </c>
      <c r="Q20" s="109"/>
      <c r="R20" s="110">
        <f t="shared" ref="R20:R28" si="1">IF(ISERROR(O20*K20),"",O20*K20)</f>
        <v>900000</v>
      </c>
      <c r="S20" s="102"/>
      <c r="T20" s="39"/>
    </row>
    <row r="21" spans="1:20" ht="21" customHeight="1">
      <c r="A21" s="11"/>
      <c r="B21" s="117" t="s">
        <v>58</v>
      </c>
      <c r="C21" s="118" t="s">
        <v>276</v>
      </c>
      <c r="D21" s="117" t="s">
        <v>88</v>
      </c>
      <c r="E21" s="102" t="str">
        <f>IF(ISERROR(VLOOKUP(D21,見込み客・取引先マスタ!B:E,4,FALSE)),"",VLOOKUP(D21,見込み客・取引先マスタ!B:E,4,FALSE))</f>
        <v>株式会社■■■印刷</v>
      </c>
      <c r="F21" s="103">
        <f>IF(ISERROR(VLOOKUP(D21,見込み客・取引先マスタ!B:R,17,FALSE)),"",VLOOKUP(D21,見込み客・取引先マスタ!B:R,17,FALSE))</f>
        <v>45079</v>
      </c>
      <c r="G21" s="104">
        <v>45606</v>
      </c>
      <c r="H21" s="105" t="str">
        <f>IF(ISERROR(VLOOKUP(D21,見込み客・取引先マスタ!B:E,2,FALSE)),"",VLOOKUP(D21,見込み客・取引先マスタ!B:E,2,FALSE))</f>
        <v>商談中</v>
      </c>
      <c r="I21" s="105" t="s">
        <v>66</v>
      </c>
      <c r="J21" s="105"/>
      <c r="K21" s="106">
        <v>0.5</v>
      </c>
      <c r="L21" s="107">
        <v>45415</v>
      </c>
      <c r="M21" s="107"/>
      <c r="N21" s="107"/>
      <c r="O21" s="108">
        <v>2000000</v>
      </c>
      <c r="P21" s="109">
        <v>45539</v>
      </c>
      <c r="Q21" s="109"/>
      <c r="R21" s="110">
        <f t="shared" si="1"/>
        <v>1000000</v>
      </c>
      <c r="S21" s="102"/>
      <c r="T21" s="39"/>
    </row>
    <row r="22" spans="1:20" ht="21" customHeight="1">
      <c r="A22" s="11"/>
      <c r="B22" s="117" t="s">
        <v>87</v>
      </c>
      <c r="C22" s="118" t="s">
        <v>277</v>
      </c>
      <c r="D22" s="117" t="s">
        <v>80</v>
      </c>
      <c r="E22" s="102" t="str">
        <f>IF(ISERROR(VLOOKUP(D22,見込み客・取引先マスタ!B:E,4,FALSE)),"",VLOOKUP(D22,見込み客・取引先マスタ!B:E,4,FALSE))</f>
        <v>株式会社□□□システム</v>
      </c>
      <c r="F22" s="103">
        <f>IF(ISERROR(VLOOKUP(D22,見込み客・取引先マスタ!B:R,17,FALSE)),"",VLOOKUP(D22,見込み客・取引先マスタ!B:R,17,FALSE))</f>
        <v>45076</v>
      </c>
      <c r="G22" s="104">
        <v>45650</v>
      </c>
      <c r="H22" s="105" t="str">
        <f>IF(ISERROR(VLOOKUP(D22,見込み客・取引先マスタ!B:E,2,FALSE)),"",VLOOKUP(D22,見込み客・取引先マスタ!B:E,2,FALSE))</f>
        <v>見込み客</v>
      </c>
      <c r="I22" s="105" t="s">
        <v>60</v>
      </c>
      <c r="J22" s="105"/>
      <c r="K22" s="106">
        <v>1</v>
      </c>
      <c r="L22" s="107">
        <v>45494</v>
      </c>
      <c r="M22" s="107"/>
      <c r="N22" s="107">
        <v>45525</v>
      </c>
      <c r="O22" s="108">
        <v>1000000</v>
      </c>
      <c r="P22" s="109">
        <v>45539</v>
      </c>
      <c r="Q22" s="109">
        <v>45539</v>
      </c>
      <c r="R22" s="110">
        <f t="shared" si="1"/>
        <v>1000000</v>
      </c>
      <c r="S22" s="102"/>
      <c r="T22" s="39"/>
    </row>
    <row r="23" spans="1:20" ht="21" customHeight="1">
      <c r="A23" s="11"/>
      <c r="B23" s="117" t="s">
        <v>64</v>
      </c>
      <c r="C23" s="118" t="s">
        <v>278</v>
      </c>
      <c r="D23" s="117" t="s">
        <v>384</v>
      </c>
      <c r="E23" s="102" t="str">
        <f>IF(ISERROR(VLOOKUP(D23,見込み客・取引先マスタ!B:E,4,FALSE)),"",VLOOKUP(D23,見込み客・取引先マスタ!B:E,4,FALSE))</f>
        <v>△△△商事株式会社</v>
      </c>
      <c r="F23" s="103">
        <f>IF(ISERROR(VLOOKUP(D23,見込み客・取引先マスタ!B:R,17,FALSE)),"",VLOOKUP(D23,見込み客・取引先マスタ!B:R,17,FALSE))</f>
        <v>45093</v>
      </c>
      <c r="G23" s="104">
        <v>45645</v>
      </c>
      <c r="H23" s="105" t="str">
        <f>IF(ISERROR(VLOOKUP(D23,見込み客・取引先マスタ!B:E,2,FALSE)),"",VLOOKUP(D23,見込み客・取引先マスタ!B:E,2,FALSE))</f>
        <v>取引先</v>
      </c>
      <c r="I23" s="105" t="s">
        <v>78</v>
      </c>
      <c r="J23" s="105"/>
      <c r="K23" s="106">
        <v>0.9</v>
      </c>
      <c r="L23" s="107">
        <v>45514</v>
      </c>
      <c r="M23" s="107"/>
      <c r="N23" s="107"/>
      <c r="O23" s="108">
        <v>1000000</v>
      </c>
      <c r="P23" s="109">
        <v>45569</v>
      </c>
      <c r="Q23" s="109"/>
      <c r="R23" s="110">
        <f t="shared" si="1"/>
        <v>900000</v>
      </c>
      <c r="S23" s="102"/>
      <c r="T23" s="39"/>
    </row>
    <row r="24" spans="1:20" ht="21" customHeight="1">
      <c r="A24" s="11"/>
      <c r="B24" s="117" t="s">
        <v>64</v>
      </c>
      <c r="C24" s="118" t="s">
        <v>279</v>
      </c>
      <c r="D24" s="117" t="s">
        <v>89</v>
      </c>
      <c r="E24" s="102" t="str">
        <f>IF(ISERROR(VLOOKUP(D24,見込み客・取引先マスタ!B:E,4,FALSE)),"",VLOOKUP(D24,見込み客・取引先マスタ!B:E,4,FALSE))</f>
        <v>株式会社◯◯◯ネット</v>
      </c>
      <c r="F24" s="103">
        <f>IF(ISERROR(VLOOKUP(D24,見込み客・取引先マスタ!B:R,17,FALSE)),"",VLOOKUP(D24,見込み客・取引先マスタ!B:R,17,FALSE))</f>
        <v>45083</v>
      </c>
      <c r="G24" s="104">
        <v>45650</v>
      </c>
      <c r="H24" s="105" t="str">
        <f>IF(ISERROR(VLOOKUP(D24,見込み客・取引先マスタ!B:E,2,FALSE)),"",VLOOKUP(D24,見込み客・取引先マスタ!B:E,2,FALSE))</f>
        <v>商談中</v>
      </c>
      <c r="I24" s="105" t="s">
        <v>63</v>
      </c>
      <c r="J24" s="105"/>
      <c r="K24" s="106">
        <v>0.2</v>
      </c>
      <c r="L24" s="107">
        <v>45541</v>
      </c>
      <c r="M24" s="107"/>
      <c r="N24" s="107"/>
      <c r="O24" s="108"/>
      <c r="P24" s="109">
        <v>45582</v>
      </c>
      <c r="Q24" s="109"/>
      <c r="R24" s="110">
        <f t="shared" si="1"/>
        <v>0</v>
      </c>
      <c r="S24" s="102"/>
      <c r="T24" s="39"/>
    </row>
    <row r="25" spans="1:20" ht="21" customHeight="1">
      <c r="A25" s="11"/>
      <c r="B25" s="117" t="s">
        <v>67</v>
      </c>
      <c r="C25" s="118" t="s">
        <v>271</v>
      </c>
      <c r="D25" s="117" t="s">
        <v>382</v>
      </c>
      <c r="E25" s="102" t="str">
        <f>IF(ISERROR(VLOOKUP(D25,見込み客・取引先マスタ!B:E,4,FALSE)),"",VLOOKUP(D25,見込み客・取引先マスタ!B:E,4,FALSE))</f>
        <v>■■■プロ株式会社</v>
      </c>
      <c r="F25" s="103">
        <f>IF(ISERROR(VLOOKUP(D25,見込み客・取引先マスタ!B:R,17,FALSE)),"",VLOOKUP(D25,見込み客・取引先マスタ!B:R,17,FALSE))</f>
        <v>45081</v>
      </c>
      <c r="G25" s="104">
        <v>45612</v>
      </c>
      <c r="H25" s="105" t="str">
        <f>IF(ISERROR(VLOOKUP(D25,見込み客・取引先マスタ!B:E,2,FALSE)),"",VLOOKUP(D25,見込み客・取引先マスタ!B:E,2,FALSE))</f>
        <v>見込み客</v>
      </c>
      <c r="I25" s="105" t="s">
        <v>69</v>
      </c>
      <c r="J25" s="105" t="s">
        <v>70</v>
      </c>
      <c r="K25" s="106">
        <v>0</v>
      </c>
      <c r="L25" s="107">
        <v>45361</v>
      </c>
      <c r="M25" s="107"/>
      <c r="N25" s="107"/>
      <c r="O25" s="108">
        <v>1000000</v>
      </c>
      <c r="P25" s="109">
        <v>45546</v>
      </c>
      <c r="Q25" s="109"/>
      <c r="R25" s="110">
        <f t="shared" si="1"/>
        <v>0</v>
      </c>
      <c r="S25" s="102"/>
      <c r="T25" s="39"/>
    </row>
    <row r="26" spans="1:20" ht="21" customHeight="1">
      <c r="A26" s="11"/>
      <c r="B26" s="117" t="s">
        <v>90</v>
      </c>
      <c r="C26" s="118" t="s">
        <v>272</v>
      </c>
      <c r="D26" s="117" t="s">
        <v>381</v>
      </c>
      <c r="E26" s="102" t="str">
        <f>IF(ISERROR(VLOOKUP(D26,見込み客・取引先マスタ!B:E,4,FALSE)),"",VLOOKUP(D26,見込み客・取引先マスタ!B:E,4,FALSE))</f>
        <v>△△△デベロップメント株式会社</v>
      </c>
      <c r="F26" s="103">
        <f>IF(ISERROR(VLOOKUP(D26,見込み客・取引先マスタ!B:R,17,FALSE)),"",VLOOKUP(D26,見込み客・取引先マスタ!B:R,17,FALSE))</f>
        <v>45099</v>
      </c>
      <c r="G26" s="104">
        <v>45643</v>
      </c>
      <c r="H26" s="105" t="str">
        <f>IF(ISERROR(VLOOKUP(D26,見込み客・取引先マスタ!B:E,2,FALSE)),"",VLOOKUP(D26,見込み客・取引先マスタ!B:E,2,FALSE))</f>
        <v>見込み客</v>
      </c>
      <c r="I26" s="105" t="s">
        <v>69</v>
      </c>
      <c r="J26" s="105" t="s">
        <v>84</v>
      </c>
      <c r="K26" s="106">
        <v>0</v>
      </c>
      <c r="L26" s="107">
        <v>45441</v>
      </c>
      <c r="M26" s="107"/>
      <c r="N26" s="107"/>
      <c r="O26" s="108">
        <v>1000000</v>
      </c>
      <c r="P26" s="109">
        <v>45563</v>
      </c>
      <c r="Q26" s="109"/>
      <c r="R26" s="110">
        <f t="shared" si="1"/>
        <v>0</v>
      </c>
      <c r="S26" s="102"/>
      <c r="T26" s="39"/>
    </row>
    <row r="27" spans="1:20" ht="21" customHeight="1">
      <c r="A27" s="11"/>
      <c r="B27" s="117" t="s">
        <v>67</v>
      </c>
      <c r="C27" s="118" t="s">
        <v>273</v>
      </c>
      <c r="D27" s="117" t="s">
        <v>385</v>
      </c>
      <c r="E27" s="102" t="str">
        <f>IF(ISERROR(VLOOKUP(D27,見込み客・取引先マスタ!B:E,4,FALSE)),"",VLOOKUP(D27,見込み客・取引先マスタ!B:E,4,FALSE))</f>
        <v>株式会社◯◯◯</v>
      </c>
      <c r="F27" s="103">
        <f>IF(ISERROR(VLOOKUP(D27,見込み客・取引先マスタ!B:R,17,FALSE)),"",VLOOKUP(D27,見込み客・取引先マスタ!B:R,17,FALSE))</f>
        <v>45094</v>
      </c>
      <c r="G27" s="104">
        <v>45628</v>
      </c>
      <c r="H27" s="105" t="str">
        <f>IF(ISERROR(VLOOKUP(D27,見込み客・取引先マスタ!B:E,2,FALSE)),"",VLOOKUP(D27,見込み客・取引先マスタ!B:E,2,FALSE))</f>
        <v>見込み客</v>
      </c>
      <c r="I27" s="105" t="s">
        <v>63</v>
      </c>
      <c r="J27" s="105"/>
      <c r="K27" s="106">
        <v>0.2</v>
      </c>
      <c r="L27" s="107">
        <v>45423</v>
      </c>
      <c r="M27" s="107"/>
      <c r="N27" s="107"/>
      <c r="O27" s="108"/>
      <c r="P27" s="109">
        <v>45556</v>
      </c>
      <c r="Q27" s="109"/>
      <c r="R27" s="110">
        <f t="shared" si="1"/>
        <v>0</v>
      </c>
      <c r="S27" s="102"/>
      <c r="T27" s="39"/>
    </row>
    <row r="28" spans="1:20" ht="21" customHeight="1">
      <c r="A28" s="11"/>
      <c r="B28" s="117" t="s">
        <v>64</v>
      </c>
      <c r="C28" s="117" t="s">
        <v>271</v>
      </c>
      <c r="D28" s="117" t="s">
        <v>91</v>
      </c>
      <c r="E28" s="102" t="str">
        <f>IF(ISERROR(VLOOKUP(D28,見込み客・取引先マスタ!B:E,4,FALSE)),"",VLOOKUP(D28,見込み客・取引先マスタ!B:E,4,FALSE))</f>
        <v>株式会社◯◯◯クリーン</v>
      </c>
      <c r="F28" s="103">
        <f>IF(ISERROR(VLOOKUP(D28,見込み客・取引先マスタ!B:R,17,FALSE)),"",VLOOKUP(D28,見込み客・取引先マスタ!B:R,17,FALSE))</f>
        <v>45080</v>
      </c>
      <c r="G28" s="104">
        <v>45626</v>
      </c>
      <c r="H28" s="105" t="str">
        <f>IF(ISERROR(VLOOKUP(D28,見込み客・取引先マスタ!B:E,2,FALSE)),"",VLOOKUP(D28,見込み客・取引先マスタ!B:E,2,FALSE))</f>
        <v>取引先</v>
      </c>
      <c r="I28" s="105" t="s">
        <v>60</v>
      </c>
      <c r="J28" s="105"/>
      <c r="K28" s="106">
        <v>1</v>
      </c>
      <c r="L28" s="107">
        <v>45417</v>
      </c>
      <c r="M28" s="107"/>
      <c r="N28" s="107">
        <v>45532</v>
      </c>
      <c r="O28" s="108">
        <v>1000000</v>
      </c>
      <c r="P28" s="109">
        <v>45551</v>
      </c>
      <c r="Q28" s="109">
        <v>45551</v>
      </c>
      <c r="R28" s="110">
        <f t="shared" si="1"/>
        <v>1000000</v>
      </c>
      <c r="S28" s="102"/>
      <c r="T28" s="39"/>
    </row>
    <row r="29" spans="1:20" ht="21" customHeight="1">
      <c r="A29" s="11"/>
      <c r="B29" s="117"/>
      <c r="C29" s="118"/>
      <c r="D29" s="117"/>
      <c r="E29" s="102"/>
      <c r="F29" s="103"/>
      <c r="G29" s="104"/>
      <c r="H29" s="105"/>
      <c r="I29" s="105"/>
      <c r="J29" s="105"/>
      <c r="K29" s="106"/>
      <c r="L29" s="107"/>
      <c r="M29" s="107"/>
      <c r="N29" s="107"/>
      <c r="O29" s="108"/>
      <c r="P29" s="109"/>
      <c r="Q29" s="109"/>
      <c r="R29" s="110"/>
      <c r="S29" s="102"/>
      <c r="T29" s="39"/>
    </row>
    <row r="30" spans="1:20" ht="21" customHeight="1">
      <c r="A30" s="11"/>
      <c r="B30" s="117"/>
      <c r="C30" s="118"/>
      <c r="D30" s="117"/>
      <c r="E30" s="102"/>
      <c r="F30" s="103"/>
      <c r="G30" s="104"/>
      <c r="H30" s="105"/>
      <c r="I30" s="105"/>
      <c r="J30" s="105"/>
      <c r="K30" s="106"/>
      <c r="L30" s="107"/>
      <c r="M30" s="107"/>
      <c r="N30" s="107"/>
      <c r="O30" s="108"/>
      <c r="P30" s="109"/>
      <c r="Q30" s="109"/>
      <c r="R30" s="110"/>
      <c r="S30" s="102"/>
      <c r="T30" s="39"/>
    </row>
    <row r="31" spans="1:20" ht="21" customHeight="1">
      <c r="A31" s="11"/>
      <c r="B31" s="117"/>
      <c r="C31" s="118"/>
      <c r="D31" s="117"/>
      <c r="E31" s="102"/>
      <c r="F31" s="103"/>
      <c r="G31" s="104"/>
      <c r="H31" s="105"/>
      <c r="I31" s="105"/>
      <c r="J31" s="105"/>
      <c r="K31" s="106"/>
      <c r="L31" s="107"/>
      <c r="M31" s="107"/>
      <c r="N31" s="107"/>
      <c r="O31" s="108"/>
      <c r="P31" s="109"/>
      <c r="Q31" s="109"/>
      <c r="R31" s="110"/>
      <c r="S31" s="102"/>
      <c r="T31" s="39"/>
    </row>
    <row r="32" spans="1:20" ht="21" customHeight="1">
      <c r="A32" s="11"/>
      <c r="B32" s="117"/>
      <c r="C32" s="118"/>
      <c r="D32" s="117"/>
      <c r="E32" s="102"/>
      <c r="F32" s="103"/>
      <c r="G32" s="104"/>
      <c r="H32" s="105"/>
      <c r="I32" s="105"/>
      <c r="J32" s="105"/>
      <c r="K32" s="106"/>
      <c r="L32" s="107"/>
      <c r="M32" s="107"/>
      <c r="N32" s="107"/>
      <c r="O32" s="108"/>
      <c r="P32" s="109"/>
      <c r="Q32" s="109"/>
      <c r="R32" s="110"/>
      <c r="S32" s="102"/>
      <c r="T32" s="39"/>
    </row>
    <row r="33" spans="1:20" ht="21" customHeight="1">
      <c r="A33" s="11"/>
      <c r="B33" s="117"/>
      <c r="C33" s="118"/>
      <c r="D33" s="117"/>
      <c r="E33" s="102"/>
      <c r="F33" s="103"/>
      <c r="G33" s="104"/>
      <c r="H33" s="105"/>
      <c r="I33" s="105"/>
      <c r="J33" s="105"/>
      <c r="K33" s="106"/>
      <c r="L33" s="107"/>
      <c r="M33" s="107"/>
      <c r="N33" s="107"/>
      <c r="O33" s="108"/>
      <c r="P33" s="109"/>
      <c r="Q33" s="109"/>
      <c r="R33" s="110"/>
      <c r="S33" s="102"/>
      <c r="T33" s="39"/>
    </row>
    <row r="34" spans="1:20" ht="21" customHeight="1">
      <c r="A34" s="11"/>
      <c r="B34" s="117"/>
      <c r="C34" s="117"/>
      <c r="D34" s="117"/>
      <c r="E34" s="102"/>
      <c r="F34" s="103"/>
      <c r="G34" s="104"/>
      <c r="H34" s="105"/>
      <c r="I34" s="105"/>
      <c r="J34" s="105"/>
      <c r="K34" s="106"/>
      <c r="L34" s="107"/>
      <c r="M34" s="107"/>
      <c r="N34" s="107"/>
      <c r="O34" s="108"/>
      <c r="P34" s="109"/>
      <c r="Q34" s="109"/>
      <c r="R34" s="110"/>
      <c r="S34" s="102"/>
      <c r="T34" s="39"/>
    </row>
    <row r="35" spans="1:20" ht="21" customHeight="1">
      <c r="A35" s="11"/>
      <c r="B35" s="117"/>
      <c r="C35" s="118"/>
      <c r="D35" s="117"/>
      <c r="E35" s="102"/>
      <c r="F35" s="103"/>
      <c r="G35" s="104"/>
      <c r="H35" s="105"/>
      <c r="I35" s="105"/>
      <c r="J35" s="105"/>
      <c r="K35" s="106"/>
      <c r="L35" s="107"/>
      <c r="M35" s="107"/>
      <c r="N35" s="107"/>
      <c r="O35" s="108"/>
      <c r="P35" s="109"/>
      <c r="Q35" s="109"/>
      <c r="R35" s="110"/>
      <c r="S35" s="102"/>
      <c r="T35" s="39"/>
    </row>
    <row r="36" spans="1:20" ht="21" customHeight="1">
      <c r="A36" s="11"/>
      <c r="B36" s="117"/>
      <c r="C36" s="117"/>
      <c r="D36" s="117"/>
      <c r="E36" s="102"/>
      <c r="F36" s="103"/>
      <c r="G36" s="104"/>
      <c r="H36" s="105"/>
      <c r="I36" s="105"/>
      <c r="J36" s="105"/>
      <c r="K36" s="106"/>
      <c r="L36" s="107"/>
      <c r="M36" s="107"/>
      <c r="N36" s="107"/>
      <c r="O36" s="108"/>
      <c r="P36" s="109"/>
      <c r="Q36" s="109"/>
      <c r="R36" s="110"/>
      <c r="S36" s="102"/>
      <c r="T36" s="39"/>
    </row>
    <row r="37" spans="1:20" ht="21" customHeight="1">
      <c r="A37" s="11"/>
      <c r="B37" s="117"/>
      <c r="C37" s="118"/>
      <c r="D37" s="117"/>
      <c r="E37" s="102"/>
      <c r="F37" s="103"/>
      <c r="G37" s="104"/>
      <c r="H37" s="105"/>
      <c r="I37" s="105"/>
      <c r="J37" s="105"/>
      <c r="K37" s="106"/>
      <c r="L37" s="107"/>
      <c r="M37" s="107"/>
      <c r="N37" s="107"/>
      <c r="O37" s="108"/>
      <c r="P37" s="109"/>
      <c r="Q37" s="109"/>
      <c r="R37" s="110"/>
      <c r="S37" s="102"/>
      <c r="T37" s="39"/>
    </row>
    <row r="38" spans="1:20" ht="21" customHeight="1">
      <c r="A38" s="11"/>
      <c r="B38" s="117"/>
      <c r="C38" s="118"/>
      <c r="D38" s="117"/>
      <c r="E38" s="102"/>
      <c r="F38" s="103"/>
      <c r="G38" s="104"/>
      <c r="H38" s="105"/>
      <c r="I38" s="105"/>
      <c r="J38" s="105"/>
      <c r="K38" s="106"/>
      <c r="L38" s="107"/>
      <c r="M38" s="107"/>
      <c r="N38" s="107"/>
      <c r="O38" s="108"/>
      <c r="P38" s="109"/>
      <c r="Q38" s="109"/>
      <c r="R38" s="110"/>
      <c r="S38" s="102"/>
      <c r="T38" s="39"/>
    </row>
    <row r="39" spans="1:20" ht="21" customHeight="1">
      <c r="A39" s="11"/>
      <c r="B39" s="117"/>
      <c r="C39" s="118"/>
      <c r="D39" s="117"/>
      <c r="E39" s="102"/>
      <c r="F39" s="103"/>
      <c r="G39" s="104"/>
      <c r="H39" s="105"/>
      <c r="I39" s="105"/>
      <c r="J39" s="105"/>
      <c r="K39" s="106"/>
      <c r="L39" s="107"/>
      <c r="M39" s="107"/>
      <c r="N39" s="107"/>
      <c r="O39" s="108"/>
      <c r="P39" s="109"/>
      <c r="Q39" s="109"/>
      <c r="R39" s="110"/>
      <c r="S39" s="102"/>
      <c r="T39" s="39"/>
    </row>
    <row r="40" spans="1:20" ht="21" customHeight="1">
      <c r="A40" s="11"/>
      <c r="B40" s="117"/>
      <c r="C40" s="118"/>
      <c r="D40" s="117"/>
      <c r="E40" s="102"/>
      <c r="F40" s="103"/>
      <c r="G40" s="104"/>
      <c r="H40" s="105"/>
      <c r="I40" s="105"/>
      <c r="J40" s="105"/>
      <c r="K40" s="106"/>
      <c r="L40" s="107"/>
      <c r="M40" s="107"/>
      <c r="N40" s="107"/>
      <c r="O40" s="108"/>
      <c r="P40" s="109"/>
      <c r="Q40" s="109"/>
      <c r="R40" s="110"/>
      <c r="S40" s="102"/>
      <c r="T40" s="39"/>
    </row>
    <row r="41" spans="1:20" ht="21" customHeight="1">
      <c r="A41" s="11"/>
      <c r="B41" s="117"/>
      <c r="C41" s="118"/>
      <c r="D41" s="117"/>
      <c r="E41" s="102"/>
      <c r="F41" s="103"/>
      <c r="G41" s="104"/>
      <c r="H41" s="105"/>
      <c r="I41" s="105"/>
      <c r="J41" s="105"/>
      <c r="K41" s="106"/>
      <c r="L41" s="107"/>
      <c r="M41" s="107"/>
      <c r="N41" s="107"/>
      <c r="O41" s="108"/>
      <c r="P41" s="109"/>
      <c r="Q41" s="109"/>
      <c r="R41" s="110"/>
      <c r="S41" s="102"/>
      <c r="T41" s="39"/>
    </row>
    <row r="42" spans="1:20" ht="21" customHeight="1">
      <c r="A42" s="11"/>
      <c r="B42" s="117"/>
      <c r="C42" s="118"/>
      <c r="D42" s="117"/>
      <c r="E42" s="102"/>
      <c r="F42" s="103"/>
      <c r="G42" s="104"/>
      <c r="H42" s="105"/>
      <c r="I42" s="105"/>
      <c r="J42" s="105"/>
      <c r="K42" s="106"/>
      <c r="L42" s="107"/>
      <c r="M42" s="107"/>
      <c r="N42" s="107"/>
      <c r="O42" s="108"/>
      <c r="P42" s="109"/>
      <c r="Q42" s="109"/>
      <c r="R42" s="110"/>
      <c r="S42" s="102"/>
      <c r="T42" s="39"/>
    </row>
    <row r="43" spans="1:20" ht="21" customHeight="1">
      <c r="A43" s="11"/>
      <c r="B43" s="117"/>
      <c r="C43" s="118"/>
      <c r="D43" s="117"/>
      <c r="E43" s="102"/>
      <c r="F43" s="103"/>
      <c r="G43" s="104"/>
      <c r="H43" s="105"/>
      <c r="I43" s="105"/>
      <c r="J43" s="105"/>
      <c r="K43" s="106"/>
      <c r="L43" s="107"/>
      <c r="M43" s="107"/>
      <c r="N43" s="107"/>
      <c r="O43" s="108"/>
      <c r="P43" s="109"/>
      <c r="Q43" s="109"/>
      <c r="R43" s="110"/>
      <c r="S43" s="102"/>
      <c r="T43" s="39"/>
    </row>
    <row r="44" spans="1:20" ht="21" customHeight="1">
      <c r="A44" s="11"/>
      <c r="B44" s="117"/>
      <c r="C44" s="117"/>
      <c r="D44" s="117"/>
      <c r="E44" s="102"/>
      <c r="F44" s="103"/>
      <c r="G44" s="104"/>
      <c r="H44" s="105"/>
      <c r="I44" s="105"/>
      <c r="J44" s="105"/>
      <c r="K44" s="106"/>
      <c r="L44" s="107"/>
      <c r="M44" s="107"/>
      <c r="N44" s="107"/>
      <c r="O44" s="108"/>
      <c r="P44" s="109"/>
      <c r="Q44" s="109"/>
      <c r="R44" s="110"/>
      <c r="S44" s="102"/>
      <c r="T44" s="39"/>
    </row>
    <row r="45" spans="1:20" ht="21" customHeight="1">
      <c r="A45" s="11"/>
      <c r="B45" s="117"/>
      <c r="C45" s="117"/>
      <c r="D45" s="117"/>
      <c r="E45" s="102"/>
      <c r="F45" s="103"/>
      <c r="G45" s="104"/>
      <c r="H45" s="105"/>
      <c r="I45" s="105"/>
      <c r="J45" s="105"/>
      <c r="K45" s="106"/>
      <c r="L45" s="107"/>
      <c r="M45" s="107"/>
      <c r="N45" s="107"/>
      <c r="O45" s="108"/>
      <c r="P45" s="109"/>
      <c r="Q45" s="109"/>
      <c r="R45" s="110"/>
      <c r="S45" s="102"/>
      <c r="T45" s="39"/>
    </row>
    <row r="46" spans="1:20" ht="21" customHeight="1">
      <c r="A46" s="11"/>
      <c r="B46" s="117"/>
      <c r="C46" s="117"/>
      <c r="D46" s="117"/>
      <c r="E46" s="102"/>
      <c r="F46" s="103"/>
      <c r="G46" s="104"/>
      <c r="H46" s="105"/>
      <c r="I46" s="105"/>
      <c r="J46" s="105"/>
      <c r="K46" s="106"/>
      <c r="L46" s="107"/>
      <c r="M46" s="107"/>
      <c r="N46" s="107"/>
      <c r="O46" s="108"/>
      <c r="P46" s="109"/>
      <c r="Q46" s="109"/>
      <c r="R46" s="110"/>
      <c r="S46" s="102"/>
      <c r="T46" s="39"/>
    </row>
    <row r="47" spans="1:20" ht="21" customHeight="1">
      <c r="A47" s="11"/>
      <c r="B47" s="117"/>
      <c r="C47" s="118"/>
      <c r="D47" s="117"/>
      <c r="E47" s="102"/>
      <c r="F47" s="103"/>
      <c r="G47" s="104"/>
      <c r="H47" s="105"/>
      <c r="I47" s="105"/>
      <c r="J47" s="105"/>
      <c r="K47" s="106"/>
      <c r="L47" s="107"/>
      <c r="M47" s="107"/>
      <c r="N47" s="107"/>
      <c r="O47" s="108"/>
      <c r="P47" s="109"/>
      <c r="Q47" s="109"/>
      <c r="R47" s="110"/>
      <c r="S47" s="102"/>
      <c r="T47" s="39"/>
    </row>
    <row r="48" spans="1:20" ht="21" customHeight="1">
      <c r="A48" s="11"/>
      <c r="B48" s="117"/>
      <c r="C48" s="118"/>
      <c r="D48" s="117"/>
      <c r="E48" s="102"/>
      <c r="F48" s="103"/>
      <c r="G48" s="104"/>
      <c r="H48" s="105"/>
      <c r="I48" s="105"/>
      <c r="J48" s="105"/>
      <c r="K48" s="106"/>
      <c r="L48" s="107"/>
      <c r="M48" s="107"/>
      <c r="N48" s="107"/>
      <c r="O48" s="108"/>
      <c r="P48" s="109"/>
      <c r="Q48" s="109"/>
      <c r="R48" s="110"/>
      <c r="S48" s="102"/>
      <c r="T48" s="39"/>
    </row>
    <row r="49" spans="1:20" ht="21" customHeight="1">
      <c r="A49" s="11"/>
      <c r="B49" s="117"/>
      <c r="C49" s="118"/>
      <c r="D49" s="117"/>
      <c r="E49" s="102"/>
      <c r="F49" s="103"/>
      <c r="G49" s="104"/>
      <c r="H49" s="105"/>
      <c r="I49" s="105"/>
      <c r="J49" s="105"/>
      <c r="K49" s="106"/>
      <c r="L49" s="107"/>
      <c r="M49" s="107"/>
      <c r="N49" s="107"/>
      <c r="O49" s="108"/>
      <c r="P49" s="109"/>
      <c r="Q49" s="109"/>
      <c r="R49" s="110"/>
      <c r="S49" s="102"/>
      <c r="T49" s="39"/>
    </row>
    <row r="50" spans="1:20" ht="21" customHeight="1">
      <c r="A50" s="11"/>
      <c r="B50" s="117"/>
      <c r="C50" s="118"/>
      <c r="D50" s="117"/>
      <c r="E50" s="102"/>
      <c r="F50" s="103"/>
      <c r="G50" s="104"/>
      <c r="H50" s="105"/>
      <c r="I50" s="105"/>
      <c r="J50" s="105"/>
      <c r="K50" s="106"/>
      <c r="L50" s="107"/>
      <c r="M50" s="107"/>
      <c r="N50" s="107"/>
      <c r="O50" s="108"/>
      <c r="P50" s="109"/>
      <c r="Q50" s="109"/>
      <c r="R50" s="110"/>
      <c r="S50" s="102"/>
      <c r="T50" s="39"/>
    </row>
    <row r="51" spans="1:20" ht="21" customHeight="1">
      <c r="A51" s="11"/>
      <c r="B51" s="117"/>
      <c r="C51" s="118"/>
      <c r="D51" s="117"/>
      <c r="E51" s="102"/>
      <c r="F51" s="103"/>
      <c r="G51" s="104"/>
      <c r="H51" s="105"/>
      <c r="I51" s="105"/>
      <c r="J51" s="105"/>
      <c r="K51" s="106"/>
      <c r="L51" s="107"/>
      <c r="M51" s="107"/>
      <c r="N51" s="107"/>
      <c r="O51" s="108"/>
      <c r="P51" s="109"/>
      <c r="Q51" s="109"/>
      <c r="R51" s="110"/>
      <c r="S51" s="102"/>
      <c r="T51" s="39"/>
    </row>
    <row r="52" spans="1:20" ht="21" customHeight="1">
      <c r="A52" s="11"/>
      <c r="B52" s="117"/>
      <c r="C52" s="118"/>
      <c r="D52" s="117"/>
      <c r="E52" s="102"/>
      <c r="F52" s="103"/>
      <c r="G52" s="104"/>
      <c r="H52" s="105"/>
      <c r="I52" s="105"/>
      <c r="J52" s="105"/>
      <c r="K52" s="106"/>
      <c r="L52" s="107"/>
      <c r="M52" s="107"/>
      <c r="N52" s="107"/>
      <c r="O52" s="108"/>
      <c r="P52" s="109"/>
      <c r="Q52" s="109"/>
      <c r="R52" s="110"/>
      <c r="S52" s="102"/>
      <c r="T52" s="39"/>
    </row>
    <row r="53" spans="1:20" ht="21" customHeight="1">
      <c r="A53" s="11"/>
      <c r="B53" s="117"/>
      <c r="C53" s="118"/>
      <c r="D53" s="117"/>
      <c r="E53" s="102"/>
      <c r="F53" s="103"/>
      <c r="G53" s="104"/>
      <c r="H53" s="105"/>
      <c r="I53" s="105"/>
      <c r="J53" s="105"/>
      <c r="K53" s="106"/>
      <c r="L53" s="107"/>
      <c r="M53" s="107"/>
      <c r="N53" s="107"/>
      <c r="O53" s="108"/>
      <c r="P53" s="109"/>
      <c r="Q53" s="109"/>
      <c r="R53" s="110"/>
      <c r="S53" s="102"/>
      <c r="T53" s="39"/>
    </row>
    <row r="54" spans="1:20" ht="21" customHeight="1">
      <c r="A54" s="11"/>
      <c r="B54" s="117"/>
      <c r="C54" s="118"/>
      <c r="D54" s="117"/>
      <c r="E54" s="102"/>
      <c r="F54" s="103"/>
      <c r="G54" s="104"/>
      <c r="H54" s="105"/>
      <c r="I54" s="105"/>
      <c r="J54" s="105"/>
      <c r="K54" s="106"/>
      <c r="L54" s="107"/>
      <c r="M54" s="107"/>
      <c r="N54" s="107"/>
      <c r="O54" s="108"/>
      <c r="P54" s="109"/>
      <c r="Q54" s="109"/>
      <c r="R54" s="110"/>
      <c r="S54" s="102"/>
      <c r="T54" s="39"/>
    </row>
    <row r="55" spans="1:20" ht="21" customHeight="1">
      <c r="A55" s="11"/>
      <c r="B55" s="117"/>
      <c r="C55" s="118"/>
      <c r="D55" s="117"/>
      <c r="E55" s="102"/>
      <c r="F55" s="103"/>
      <c r="G55" s="104"/>
      <c r="H55" s="105"/>
      <c r="I55" s="105"/>
      <c r="J55" s="105"/>
      <c r="K55" s="106"/>
      <c r="L55" s="107"/>
      <c r="M55" s="107"/>
      <c r="N55" s="107"/>
      <c r="O55" s="108"/>
      <c r="P55" s="109"/>
      <c r="Q55" s="109"/>
      <c r="R55" s="110"/>
      <c r="S55" s="102"/>
      <c r="T55" s="39"/>
    </row>
    <row r="56" spans="1:20" ht="21" customHeight="1">
      <c r="A56" s="11"/>
      <c r="B56" s="117"/>
      <c r="C56" s="118"/>
      <c r="D56" s="117"/>
      <c r="E56" s="102"/>
      <c r="F56" s="103"/>
      <c r="G56" s="104"/>
      <c r="H56" s="105"/>
      <c r="I56" s="105"/>
      <c r="J56" s="105"/>
      <c r="K56" s="106"/>
      <c r="L56" s="107"/>
      <c r="M56" s="107"/>
      <c r="N56" s="107"/>
      <c r="O56" s="108"/>
      <c r="P56" s="109"/>
      <c r="Q56" s="109"/>
      <c r="R56" s="110"/>
      <c r="S56" s="102"/>
      <c r="T56" s="39"/>
    </row>
    <row r="57" spans="1:20" ht="21" customHeight="1">
      <c r="A57" s="11"/>
      <c r="B57" s="117"/>
      <c r="C57" s="118"/>
      <c r="D57" s="117"/>
      <c r="E57" s="102"/>
      <c r="F57" s="103"/>
      <c r="G57" s="104"/>
      <c r="H57" s="105"/>
      <c r="I57" s="105"/>
      <c r="J57" s="105"/>
      <c r="K57" s="106"/>
      <c r="L57" s="107"/>
      <c r="M57" s="107"/>
      <c r="N57" s="107"/>
      <c r="O57" s="108"/>
      <c r="P57" s="109"/>
      <c r="Q57" s="109"/>
      <c r="R57" s="110"/>
      <c r="S57" s="102"/>
      <c r="T57" s="39"/>
    </row>
    <row r="58" spans="1:20" ht="21" customHeight="1">
      <c r="A58" s="11"/>
      <c r="B58" s="117"/>
      <c r="C58" s="118"/>
      <c r="D58" s="117"/>
      <c r="E58" s="102"/>
      <c r="F58" s="103"/>
      <c r="G58" s="104"/>
      <c r="H58" s="105"/>
      <c r="I58" s="105"/>
      <c r="J58" s="105"/>
      <c r="K58" s="106"/>
      <c r="L58" s="107"/>
      <c r="M58" s="107"/>
      <c r="N58" s="107"/>
      <c r="O58" s="108"/>
      <c r="P58" s="109"/>
      <c r="Q58" s="109"/>
      <c r="R58" s="110"/>
      <c r="S58" s="102"/>
      <c r="T58" s="39"/>
    </row>
    <row r="59" spans="1:20" ht="21" customHeight="1">
      <c r="A59" s="11"/>
      <c r="B59" s="117"/>
      <c r="C59" s="118"/>
      <c r="D59" s="117"/>
      <c r="E59" s="102"/>
      <c r="F59" s="103"/>
      <c r="G59" s="104"/>
      <c r="H59" s="105"/>
      <c r="I59" s="105"/>
      <c r="J59" s="105"/>
      <c r="K59" s="106"/>
      <c r="L59" s="107"/>
      <c r="M59" s="107"/>
      <c r="N59" s="107"/>
      <c r="O59" s="108"/>
      <c r="P59" s="109"/>
      <c r="Q59" s="109"/>
      <c r="R59" s="110"/>
      <c r="S59" s="102"/>
      <c r="T59" s="39"/>
    </row>
    <row r="60" spans="1:20" ht="21" customHeight="1">
      <c r="A60" s="11"/>
      <c r="B60" s="117"/>
      <c r="C60" s="118"/>
      <c r="D60" s="117"/>
      <c r="E60" s="102"/>
      <c r="F60" s="103"/>
      <c r="G60" s="104"/>
      <c r="H60" s="105"/>
      <c r="I60" s="105"/>
      <c r="J60" s="105"/>
      <c r="K60" s="106"/>
      <c r="L60" s="107"/>
      <c r="M60" s="107"/>
      <c r="N60" s="107"/>
      <c r="O60" s="108"/>
      <c r="P60" s="109"/>
      <c r="Q60" s="109"/>
      <c r="R60" s="110"/>
      <c r="S60" s="102"/>
      <c r="T60" s="39"/>
    </row>
    <row r="61" spans="1:20" ht="21" customHeight="1">
      <c r="A61" s="11"/>
      <c r="B61" s="117"/>
      <c r="C61" s="118"/>
      <c r="D61" s="117"/>
      <c r="E61" s="102"/>
      <c r="F61" s="103"/>
      <c r="G61" s="104"/>
      <c r="H61" s="105"/>
      <c r="I61" s="105"/>
      <c r="J61" s="105"/>
      <c r="K61" s="106"/>
      <c r="L61" s="107"/>
      <c r="M61" s="107"/>
      <c r="N61" s="107"/>
      <c r="O61" s="108"/>
      <c r="P61" s="109"/>
      <c r="Q61" s="109"/>
      <c r="R61" s="110"/>
      <c r="S61" s="102"/>
      <c r="T61" s="39"/>
    </row>
    <row r="62" spans="1:20" ht="21" customHeight="1">
      <c r="A62" s="11"/>
      <c r="B62" s="117"/>
      <c r="C62" s="118"/>
      <c r="D62" s="117"/>
      <c r="E62" s="102"/>
      <c r="F62" s="103"/>
      <c r="G62" s="104"/>
      <c r="H62" s="105"/>
      <c r="I62" s="105"/>
      <c r="J62" s="105"/>
      <c r="K62" s="106"/>
      <c r="L62" s="107"/>
      <c r="M62" s="107"/>
      <c r="N62" s="107"/>
      <c r="O62" s="108"/>
      <c r="P62" s="109"/>
      <c r="Q62" s="109"/>
      <c r="R62" s="110"/>
      <c r="S62" s="102"/>
      <c r="T62" s="39"/>
    </row>
    <row r="63" spans="1:20" ht="21" customHeight="1">
      <c r="A63" s="11"/>
      <c r="B63" s="117"/>
      <c r="C63" s="118"/>
      <c r="D63" s="117"/>
      <c r="E63" s="102"/>
      <c r="F63" s="103"/>
      <c r="G63" s="104"/>
      <c r="H63" s="105"/>
      <c r="I63" s="105"/>
      <c r="J63" s="105"/>
      <c r="K63" s="106"/>
      <c r="L63" s="107"/>
      <c r="M63" s="107"/>
      <c r="N63" s="107"/>
      <c r="O63" s="108"/>
      <c r="P63" s="109"/>
      <c r="Q63" s="109"/>
      <c r="R63" s="110"/>
      <c r="S63" s="102"/>
      <c r="T63" s="39"/>
    </row>
    <row r="64" spans="1:20" ht="21" customHeight="1">
      <c r="A64" s="11"/>
      <c r="B64" s="117"/>
      <c r="C64" s="118"/>
      <c r="D64" s="117"/>
      <c r="E64" s="102"/>
      <c r="F64" s="103"/>
      <c r="G64" s="104"/>
      <c r="H64" s="105"/>
      <c r="I64" s="105"/>
      <c r="J64" s="105"/>
      <c r="K64" s="106"/>
      <c r="L64" s="107"/>
      <c r="M64" s="107"/>
      <c r="N64" s="107"/>
      <c r="O64" s="108"/>
      <c r="P64" s="109"/>
      <c r="Q64" s="109"/>
      <c r="R64" s="110"/>
      <c r="S64" s="102"/>
      <c r="T64" s="39"/>
    </row>
    <row r="65" spans="1:20" ht="21" customHeight="1">
      <c r="A65" s="11"/>
      <c r="B65" s="117"/>
      <c r="C65" s="118"/>
      <c r="D65" s="117"/>
      <c r="E65" s="102"/>
      <c r="F65" s="103"/>
      <c r="G65" s="104"/>
      <c r="H65" s="105"/>
      <c r="I65" s="105"/>
      <c r="J65" s="105"/>
      <c r="K65" s="106"/>
      <c r="L65" s="107"/>
      <c r="M65" s="107"/>
      <c r="N65" s="107"/>
      <c r="O65" s="108"/>
      <c r="P65" s="109"/>
      <c r="Q65" s="109"/>
      <c r="R65" s="110"/>
      <c r="S65" s="102"/>
      <c r="T65" s="39"/>
    </row>
    <row r="66" spans="1:20" ht="21" customHeight="1">
      <c r="A66" s="11"/>
      <c r="B66" s="117"/>
      <c r="C66" s="118"/>
      <c r="D66" s="117"/>
      <c r="E66" s="102"/>
      <c r="F66" s="103"/>
      <c r="G66" s="104"/>
      <c r="H66" s="105"/>
      <c r="I66" s="105"/>
      <c r="J66" s="105"/>
      <c r="K66" s="106"/>
      <c r="L66" s="107"/>
      <c r="M66" s="107"/>
      <c r="N66" s="107"/>
      <c r="O66" s="108"/>
      <c r="P66" s="109"/>
      <c r="Q66" s="109"/>
      <c r="R66" s="110"/>
      <c r="S66" s="102"/>
      <c r="T66" s="39"/>
    </row>
    <row r="67" spans="1:20" ht="21" customHeight="1">
      <c r="A67" s="11"/>
      <c r="B67" s="117"/>
      <c r="C67" s="118"/>
      <c r="D67" s="117"/>
      <c r="E67" s="102"/>
      <c r="F67" s="103"/>
      <c r="G67" s="104"/>
      <c r="H67" s="105"/>
      <c r="I67" s="105"/>
      <c r="J67" s="105"/>
      <c r="K67" s="106"/>
      <c r="L67" s="107"/>
      <c r="M67" s="107"/>
      <c r="N67" s="107"/>
      <c r="O67" s="108"/>
      <c r="P67" s="109"/>
      <c r="Q67" s="109"/>
      <c r="R67" s="110"/>
      <c r="S67" s="102"/>
      <c r="T67" s="39"/>
    </row>
    <row r="68" spans="1:20" ht="21" customHeight="1">
      <c r="A68" s="11"/>
      <c r="B68" s="117"/>
      <c r="C68" s="118"/>
      <c r="D68" s="117"/>
      <c r="E68" s="102"/>
      <c r="F68" s="103"/>
      <c r="G68" s="104"/>
      <c r="H68" s="105"/>
      <c r="I68" s="105"/>
      <c r="J68" s="105"/>
      <c r="K68" s="106"/>
      <c r="L68" s="107"/>
      <c r="M68" s="107"/>
      <c r="N68" s="107"/>
      <c r="O68" s="108"/>
      <c r="P68" s="109"/>
      <c r="Q68" s="109"/>
      <c r="R68" s="110"/>
      <c r="S68" s="102"/>
      <c r="T68" s="39"/>
    </row>
    <row r="69" spans="1:20" ht="21" customHeight="1">
      <c r="A69" s="11"/>
      <c r="B69" s="117"/>
      <c r="C69" s="118"/>
      <c r="D69" s="117"/>
      <c r="E69" s="102"/>
      <c r="F69" s="103"/>
      <c r="G69" s="104"/>
      <c r="H69" s="105"/>
      <c r="I69" s="105"/>
      <c r="J69" s="105"/>
      <c r="K69" s="106"/>
      <c r="L69" s="107"/>
      <c r="M69" s="107"/>
      <c r="N69" s="107"/>
      <c r="O69" s="108"/>
      <c r="P69" s="109"/>
      <c r="Q69" s="109"/>
      <c r="R69" s="110"/>
      <c r="S69" s="102"/>
      <c r="T69" s="39"/>
    </row>
    <row r="70" spans="1:20" ht="21" customHeight="1">
      <c r="A70" s="11"/>
      <c r="B70" s="117"/>
      <c r="C70" s="118"/>
      <c r="D70" s="117"/>
      <c r="E70" s="102"/>
      <c r="F70" s="103"/>
      <c r="G70" s="104"/>
      <c r="H70" s="105"/>
      <c r="I70" s="105"/>
      <c r="J70" s="105"/>
      <c r="K70" s="106"/>
      <c r="L70" s="107"/>
      <c r="M70" s="107"/>
      <c r="N70" s="107"/>
      <c r="O70" s="108"/>
      <c r="P70" s="109"/>
      <c r="Q70" s="109"/>
      <c r="R70" s="110"/>
      <c r="S70" s="102"/>
      <c r="T70" s="39"/>
    </row>
    <row r="71" spans="1:20" ht="21" customHeight="1">
      <c r="A71" s="11"/>
      <c r="B71" s="117"/>
      <c r="C71" s="118"/>
      <c r="D71" s="117"/>
      <c r="E71" s="102"/>
      <c r="F71" s="103"/>
      <c r="G71" s="104"/>
      <c r="H71" s="105"/>
      <c r="I71" s="105"/>
      <c r="J71" s="105"/>
      <c r="K71" s="106"/>
      <c r="L71" s="107"/>
      <c r="M71" s="107"/>
      <c r="N71" s="107"/>
      <c r="O71" s="108"/>
      <c r="P71" s="109"/>
      <c r="Q71" s="109"/>
      <c r="R71" s="110"/>
      <c r="S71" s="102"/>
      <c r="T71" s="39"/>
    </row>
    <row r="72" spans="1:20" ht="21" customHeight="1">
      <c r="A72" s="11"/>
      <c r="B72" s="117"/>
      <c r="C72" s="118"/>
      <c r="D72" s="117"/>
      <c r="E72" s="102"/>
      <c r="F72" s="103"/>
      <c r="G72" s="104"/>
      <c r="H72" s="105"/>
      <c r="I72" s="105"/>
      <c r="J72" s="105"/>
      <c r="K72" s="106"/>
      <c r="L72" s="107"/>
      <c r="M72" s="107"/>
      <c r="N72" s="107"/>
      <c r="O72" s="108"/>
      <c r="P72" s="109"/>
      <c r="Q72" s="109"/>
      <c r="R72" s="110"/>
      <c r="S72" s="102"/>
      <c r="T72" s="39"/>
    </row>
    <row r="73" spans="1:20" ht="21" customHeight="1">
      <c r="A73" s="11"/>
      <c r="B73" s="117"/>
      <c r="C73" s="118"/>
      <c r="D73" s="117"/>
      <c r="E73" s="102"/>
      <c r="F73" s="103"/>
      <c r="G73" s="104"/>
      <c r="H73" s="105"/>
      <c r="I73" s="105"/>
      <c r="J73" s="105"/>
      <c r="K73" s="106"/>
      <c r="L73" s="107"/>
      <c r="M73" s="107"/>
      <c r="N73" s="107"/>
      <c r="O73" s="108"/>
      <c r="P73" s="109"/>
      <c r="Q73" s="109"/>
      <c r="R73" s="110"/>
      <c r="S73" s="102"/>
      <c r="T73" s="39"/>
    </row>
    <row r="74" spans="1:20" ht="21" customHeight="1">
      <c r="A74" s="11"/>
      <c r="B74" s="117"/>
      <c r="C74" s="118"/>
      <c r="D74" s="117"/>
      <c r="E74" s="102"/>
      <c r="F74" s="103"/>
      <c r="G74" s="104"/>
      <c r="H74" s="105"/>
      <c r="I74" s="105"/>
      <c r="J74" s="105"/>
      <c r="K74" s="106"/>
      <c r="L74" s="107"/>
      <c r="M74" s="107"/>
      <c r="N74" s="107"/>
      <c r="O74" s="108"/>
      <c r="P74" s="109"/>
      <c r="Q74" s="109"/>
      <c r="R74" s="110"/>
      <c r="S74" s="102"/>
      <c r="T74" s="39"/>
    </row>
    <row r="75" spans="1:20" ht="21" customHeight="1">
      <c r="A75" s="11"/>
      <c r="B75" s="117"/>
      <c r="C75" s="118"/>
      <c r="D75" s="117"/>
      <c r="E75" s="102"/>
      <c r="F75" s="103"/>
      <c r="G75" s="104"/>
      <c r="H75" s="105"/>
      <c r="I75" s="105"/>
      <c r="J75" s="105"/>
      <c r="K75" s="106"/>
      <c r="L75" s="107"/>
      <c r="M75" s="107"/>
      <c r="N75" s="107"/>
      <c r="O75" s="108"/>
      <c r="P75" s="109"/>
      <c r="Q75" s="109"/>
      <c r="R75" s="110"/>
      <c r="S75" s="102"/>
      <c r="T75" s="39"/>
    </row>
    <row r="76" spans="1:20" ht="21" customHeight="1">
      <c r="A76" s="11"/>
      <c r="B76" s="117"/>
      <c r="C76" s="118"/>
      <c r="D76" s="117"/>
      <c r="E76" s="102"/>
      <c r="F76" s="103"/>
      <c r="G76" s="104"/>
      <c r="H76" s="105"/>
      <c r="I76" s="105"/>
      <c r="J76" s="105"/>
      <c r="K76" s="106"/>
      <c r="L76" s="107"/>
      <c r="M76" s="107"/>
      <c r="N76" s="107"/>
      <c r="O76" s="108"/>
      <c r="P76" s="109"/>
      <c r="Q76" s="109"/>
      <c r="R76" s="110"/>
      <c r="S76" s="102"/>
      <c r="T76" s="39"/>
    </row>
    <row r="77" spans="1:20" ht="21" customHeight="1">
      <c r="A77" s="11"/>
      <c r="B77" s="117"/>
      <c r="C77" s="118"/>
      <c r="D77" s="117"/>
      <c r="E77" s="102"/>
      <c r="F77" s="103"/>
      <c r="G77" s="104"/>
      <c r="H77" s="105"/>
      <c r="I77" s="105"/>
      <c r="J77" s="105"/>
      <c r="K77" s="106"/>
      <c r="L77" s="107"/>
      <c r="M77" s="107"/>
      <c r="N77" s="107"/>
      <c r="O77" s="108"/>
      <c r="P77" s="109"/>
      <c r="Q77" s="109"/>
      <c r="R77" s="110"/>
      <c r="S77" s="102"/>
      <c r="T77" s="39"/>
    </row>
    <row r="78" spans="1:20" ht="21" customHeight="1">
      <c r="A78" s="11"/>
      <c r="B78" s="117"/>
      <c r="C78" s="118"/>
      <c r="D78" s="117"/>
      <c r="E78" s="102"/>
      <c r="F78" s="103"/>
      <c r="G78" s="104"/>
      <c r="H78" s="105"/>
      <c r="I78" s="105"/>
      <c r="J78" s="105"/>
      <c r="K78" s="106"/>
      <c r="L78" s="107"/>
      <c r="M78" s="107"/>
      <c r="N78" s="107"/>
      <c r="O78" s="108"/>
      <c r="P78" s="109"/>
      <c r="Q78" s="109"/>
      <c r="R78" s="110"/>
      <c r="S78" s="102"/>
      <c r="T78" s="39"/>
    </row>
    <row r="79" spans="1:20" ht="21" customHeight="1">
      <c r="A79" s="11"/>
      <c r="B79" s="117"/>
      <c r="C79" s="118"/>
      <c r="D79" s="117"/>
      <c r="E79" s="102"/>
      <c r="F79" s="103"/>
      <c r="G79" s="104"/>
      <c r="H79" s="105"/>
      <c r="I79" s="105"/>
      <c r="J79" s="105"/>
      <c r="K79" s="106"/>
      <c r="L79" s="107"/>
      <c r="M79" s="107"/>
      <c r="N79" s="107"/>
      <c r="O79" s="108"/>
      <c r="P79" s="109"/>
      <c r="Q79" s="109"/>
      <c r="R79" s="110"/>
      <c r="S79" s="102"/>
      <c r="T79" s="39"/>
    </row>
    <row r="80" spans="1:20" ht="21" customHeight="1">
      <c r="A80" s="11"/>
      <c r="B80" s="117"/>
      <c r="C80" s="118"/>
      <c r="D80" s="117"/>
      <c r="E80" s="102"/>
      <c r="F80" s="103"/>
      <c r="G80" s="104"/>
      <c r="H80" s="105"/>
      <c r="I80" s="105"/>
      <c r="J80" s="105"/>
      <c r="K80" s="106"/>
      <c r="L80" s="107"/>
      <c r="M80" s="107"/>
      <c r="N80" s="107"/>
      <c r="O80" s="108"/>
      <c r="P80" s="109"/>
      <c r="Q80" s="109"/>
      <c r="R80" s="110"/>
      <c r="S80" s="102"/>
      <c r="T80" s="39"/>
    </row>
    <row r="81" spans="1:20" ht="21" customHeight="1">
      <c r="A81" s="11"/>
      <c r="B81" s="117"/>
      <c r="C81" s="118"/>
      <c r="D81" s="117"/>
      <c r="E81" s="102"/>
      <c r="F81" s="103"/>
      <c r="G81" s="104"/>
      <c r="H81" s="105"/>
      <c r="I81" s="105"/>
      <c r="J81" s="105"/>
      <c r="K81" s="106"/>
      <c r="L81" s="107"/>
      <c r="M81" s="107"/>
      <c r="N81" s="107"/>
      <c r="O81" s="108"/>
      <c r="P81" s="109"/>
      <c r="Q81" s="109"/>
      <c r="R81" s="110"/>
      <c r="S81" s="102"/>
      <c r="T81" s="39"/>
    </row>
    <row r="82" spans="1:20" ht="21" customHeight="1">
      <c r="A82" s="11"/>
      <c r="B82" s="117"/>
      <c r="C82" s="118"/>
      <c r="D82" s="117"/>
      <c r="E82" s="102"/>
      <c r="F82" s="103"/>
      <c r="G82" s="104"/>
      <c r="H82" s="105"/>
      <c r="I82" s="105"/>
      <c r="J82" s="105"/>
      <c r="K82" s="106"/>
      <c r="L82" s="107"/>
      <c r="M82" s="107"/>
      <c r="N82" s="107"/>
      <c r="O82" s="108"/>
      <c r="P82" s="109"/>
      <c r="Q82" s="109"/>
      <c r="R82" s="110"/>
      <c r="S82" s="102"/>
      <c r="T82" s="39"/>
    </row>
    <row r="83" spans="1:20" ht="21" customHeight="1">
      <c r="A83" s="11"/>
      <c r="B83" s="117"/>
      <c r="C83" s="118"/>
      <c r="D83" s="117"/>
      <c r="E83" s="102"/>
      <c r="F83" s="103"/>
      <c r="G83" s="104"/>
      <c r="H83" s="105"/>
      <c r="I83" s="105"/>
      <c r="J83" s="105"/>
      <c r="K83" s="106"/>
      <c r="L83" s="107"/>
      <c r="M83" s="107"/>
      <c r="N83" s="107"/>
      <c r="O83" s="108"/>
      <c r="P83" s="109"/>
      <c r="Q83" s="109"/>
      <c r="R83" s="110"/>
      <c r="S83" s="102"/>
      <c r="T83" s="39"/>
    </row>
    <row r="84" spans="1:20" ht="21" customHeight="1">
      <c r="A84" s="11"/>
      <c r="B84" s="119"/>
      <c r="C84" s="120"/>
      <c r="D84" s="119"/>
      <c r="E84" s="89"/>
      <c r="F84" s="90"/>
      <c r="G84" s="91"/>
      <c r="H84" s="92"/>
      <c r="I84" s="92"/>
      <c r="J84" s="92"/>
      <c r="K84" s="93"/>
      <c r="L84" s="94"/>
      <c r="M84" s="94"/>
      <c r="N84" s="94"/>
      <c r="O84" s="95"/>
      <c r="P84" s="96"/>
      <c r="Q84" s="96"/>
      <c r="R84" s="97"/>
      <c r="S84" s="89"/>
      <c r="T84" s="39"/>
    </row>
    <row r="85" spans="1:20" ht="21" customHeight="1">
      <c r="A85" s="11"/>
      <c r="B85" s="119"/>
      <c r="C85" s="120"/>
      <c r="D85" s="119"/>
      <c r="E85" s="89"/>
      <c r="F85" s="90"/>
      <c r="G85" s="91"/>
      <c r="H85" s="92"/>
      <c r="I85" s="92"/>
      <c r="J85" s="92"/>
      <c r="K85" s="93"/>
      <c r="L85" s="94"/>
      <c r="M85" s="94"/>
      <c r="N85" s="94"/>
      <c r="O85" s="95"/>
      <c r="P85" s="96"/>
      <c r="Q85" s="96"/>
      <c r="R85" s="97"/>
      <c r="S85" s="89"/>
      <c r="T85" s="39"/>
    </row>
    <row r="86" spans="1:20" ht="21" customHeight="1">
      <c r="A86" s="11"/>
      <c r="B86" s="119"/>
      <c r="C86" s="120"/>
      <c r="D86" s="119"/>
      <c r="E86" s="89"/>
      <c r="F86" s="90"/>
      <c r="G86" s="91"/>
      <c r="H86" s="92"/>
      <c r="I86" s="92"/>
      <c r="J86" s="92"/>
      <c r="K86" s="93"/>
      <c r="L86" s="94"/>
      <c r="M86" s="94"/>
      <c r="N86" s="94"/>
      <c r="O86" s="95"/>
      <c r="P86" s="96"/>
      <c r="Q86" s="96"/>
      <c r="R86" s="97"/>
      <c r="S86" s="89"/>
      <c r="T86" s="39"/>
    </row>
    <row r="87" spans="1:20" ht="21" customHeight="1">
      <c r="A87" s="11"/>
      <c r="B87" s="119"/>
      <c r="C87" s="120"/>
      <c r="D87" s="119"/>
      <c r="E87" s="89"/>
      <c r="F87" s="90"/>
      <c r="G87" s="91"/>
      <c r="H87" s="92"/>
      <c r="I87" s="92"/>
      <c r="J87" s="92"/>
      <c r="K87" s="93"/>
      <c r="L87" s="94"/>
      <c r="M87" s="94"/>
      <c r="N87" s="94"/>
      <c r="O87" s="95"/>
      <c r="P87" s="96"/>
      <c r="Q87" s="96"/>
      <c r="R87" s="97"/>
      <c r="S87" s="89"/>
      <c r="T87" s="39"/>
    </row>
    <row r="88" spans="1:20" ht="21" customHeight="1">
      <c r="A88" s="11"/>
      <c r="B88" s="119"/>
      <c r="C88" s="119"/>
      <c r="D88" s="119"/>
      <c r="E88" s="89"/>
      <c r="F88" s="90"/>
      <c r="G88" s="91"/>
      <c r="H88" s="92"/>
      <c r="I88" s="92"/>
      <c r="J88" s="92"/>
      <c r="K88" s="93"/>
      <c r="L88" s="94"/>
      <c r="M88" s="94"/>
      <c r="N88" s="94"/>
      <c r="O88" s="95"/>
      <c r="P88" s="96"/>
      <c r="Q88" s="96"/>
      <c r="R88" s="97"/>
      <c r="S88" s="89"/>
      <c r="T88" s="39"/>
    </row>
    <row r="89" spans="1:20" ht="21" customHeight="1">
      <c r="A89" s="11"/>
      <c r="B89" s="119"/>
      <c r="C89" s="119"/>
      <c r="D89" s="119"/>
      <c r="E89" s="89"/>
      <c r="F89" s="90"/>
      <c r="G89" s="91"/>
      <c r="H89" s="92"/>
      <c r="I89" s="92"/>
      <c r="J89" s="92"/>
      <c r="K89" s="93"/>
      <c r="L89" s="94"/>
      <c r="M89" s="94"/>
      <c r="N89" s="94"/>
      <c r="O89" s="95"/>
      <c r="P89" s="96"/>
      <c r="Q89" s="96"/>
      <c r="R89" s="97"/>
      <c r="S89" s="89"/>
      <c r="T89" s="39"/>
    </row>
    <row r="90" spans="1:20" ht="21" customHeight="1">
      <c r="A90" s="11"/>
      <c r="B90" s="119"/>
      <c r="C90" s="119"/>
      <c r="D90" s="119"/>
      <c r="E90" s="89"/>
      <c r="F90" s="90"/>
      <c r="G90" s="91"/>
      <c r="H90" s="92"/>
      <c r="I90" s="92"/>
      <c r="J90" s="92"/>
      <c r="K90" s="93"/>
      <c r="L90" s="94"/>
      <c r="M90" s="94"/>
      <c r="N90" s="94"/>
      <c r="O90" s="95"/>
      <c r="P90" s="96"/>
      <c r="Q90" s="96"/>
      <c r="R90" s="97"/>
      <c r="S90" s="89"/>
      <c r="T90" s="39"/>
    </row>
    <row r="91" spans="1:20" ht="21" customHeight="1">
      <c r="A91" s="11"/>
      <c r="B91" s="119"/>
      <c r="C91" s="119"/>
      <c r="D91" s="119"/>
      <c r="E91" s="89"/>
      <c r="F91" s="90"/>
      <c r="G91" s="91"/>
      <c r="H91" s="92"/>
      <c r="I91" s="92"/>
      <c r="J91" s="92"/>
      <c r="K91" s="93"/>
      <c r="L91" s="94"/>
      <c r="M91" s="94"/>
      <c r="N91" s="94"/>
      <c r="O91" s="95"/>
      <c r="P91" s="96"/>
      <c r="Q91" s="96"/>
      <c r="R91" s="97"/>
      <c r="S91" s="89"/>
      <c r="T91" s="39"/>
    </row>
    <row r="92" spans="1:20" ht="21" customHeight="1">
      <c r="A92" s="11"/>
      <c r="B92" s="119"/>
      <c r="C92" s="119"/>
      <c r="D92" s="119"/>
      <c r="E92" s="89"/>
      <c r="F92" s="90"/>
      <c r="G92" s="91"/>
      <c r="H92" s="92"/>
      <c r="I92" s="92"/>
      <c r="J92" s="92"/>
      <c r="K92" s="93"/>
      <c r="L92" s="94"/>
      <c r="M92" s="94"/>
      <c r="N92" s="94"/>
      <c r="O92" s="95"/>
      <c r="P92" s="96"/>
      <c r="Q92" s="96"/>
      <c r="R92" s="97"/>
      <c r="S92" s="89"/>
      <c r="T92" s="39"/>
    </row>
    <row r="93" spans="1:20" ht="21" customHeight="1">
      <c r="A93" s="11"/>
      <c r="B93" s="119"/>
      <c r="C93" s="119"/>
      <c r="D93" s="119"/>
      <c r="E93" s="89"/>
      <c r="F93" s="90"/>
      <c r="G93" s="91"/>
      <c r="H93" s="92"/>
      <c r="I93" s="92"/>
      <c r="J93" s="92"/>
      <c r="K93" s="93"/>
      <c r="L93" s="94"/>
      <c r="M93" s="94"/>
      <c r="N93" s="94"/>
      <c r="O93" s="95"/>
      <c r="P93" s="96"/>
      <c r="Q93" s="96"/>
      <c r="R93" s="97"/>
      <c r="S93" s="89"/>
      <c r="T93" s="39"/>
    </row>
    <row r="94" spans="1:20" ht="21" customHeight="1">
      <c r="A94" s="11"/>
      <c r="B94" s="119"/>
      <c r="C94" s="119"/>
      <c r="D94" s="119"/>
      <c r="E94" s="89"/>
      <c r="F94" s="90"/>
      <c r="G94" s="91"/>
      <c r="H94" s="92"/>
      <c r="I94" s="92"/>
      <c r="J94" s="92"/>
      <c r="K94" s="93"/>
      <c r="L94" s="94"/>
      <c r="M94" s="94"/>
      <c r="N94" s="94"/>
      <c r="O94" s="95"/>
      <c r="P94" s="96"/>
      <c r="Q94" s="96"/>
      <c r="R94" s="97"/>
      <c r="S94" s="89"/>
      <c r="T94" s="39"/>
    </row>
    <row r="95" spans="1:20" ht="21" customHeight="1">
      <c r="A95" s="11"/>
      <c r="B95" s="119"/>
      <c r="C95" s="119"/>
      <c r="D95" s="119"/>
      <c r="E95" s="89"/>
      <c r="F95" s="90"/>
      <c r="G95" s="91"/>
      <c r="H95" s="92"/>
      <c r="I95" s="92"/>
      <c r="J95" s="92"/>
      <c r="K95" s="93"/>
      <c r="L95" s="94"/>
      <c r="M95" s="94"/>
      <c r="N95" s="94"/>
      <c r="O95" s="95"/>
      <c r="P95" s="96"/>
      <c r="Q95" s="96"/>
      <c r="R95" s="97"/>
      <c r="S95" s="89"/>
      <c r="T95" s="39"/>
    </row>
    <row r="96" spans="1:20" ht="21" customHeight="1">
      <c r="A96" s="11"/>
      <c r="B96" s="119"/>
      <c r="C96" s="119"/>
      <c r="D96" s="119"/>
      <c r="E96" s="89"/>
      <c r="F96" s="90"/>
      <c r="G96" s="91"/>
      <c r="H96" s="92"/>
      <c r="I96" s="92"/>
      <c r="J96" s="92"/>
      <c r="K96" s="93"/>
      <c r="L96" s="94"/>
      <c r="M96" s="94"/>
      <c r="N96" s="94"/>
      <c r="O96" s="95"/>
      <c r="P96" s="96"/>
      <c r="Q96" s="96"/>
      <c r="R96" s="97"/>
      <c r="S96" s="89"/>
      <c r="T96" s="39"/>
    </row>
    <row r="97" spans="1:20" ht="21" customHeight="1">
      <c r="A97" s="11"/>
      <c r="B97" s="119"/>
      <c r="C97" s="119"/>
      <c r="D97" s="119"/>
      <c r="E97" s="89"/>
      <c r="F97" s="90"/>
      <c r="G97" s="91"/>
      <c r="H97" s="92"/>
      <c r="I97" s="92"/>
      <c r="J97" s="92"/>
      <c r="K97" s="93"/>
      <c r="L97" s="94"/>
      <c r="M97" s="94"/>
      <c r="N97" s="94"/>
      <c r="O97" s="95"/>
      <c r="P97" s="96"/>
      <c r="Q97" s="96"/>
      <c r="R97" s="97"/>
      <c r="S97" s="89"/>
      <c r="T97" s="39"/>
    </row>
    <row r="98" spans="1:20" ht="21" customHeight="1">
      <c r="A98" s="11"/>
      <c r="B98" s="119"/>
      <c r="C98" s="119"/>
      <c r="D98" s="119"/>
      <c r="E98" s="89"/>
      <c r="F98" s="90"/>
      <c r="G98" s="91"/>
      <c r="H98" s="92"/>
      <c r="I98" s="92"/>
      <c r="J98" s="92"/>
      <c r="K98" s="93"/>
      <c r="L98" s="94"/>
      <c r="M98" s="94"/>
      <c r="N98" s="94"/>
      <c r="O98" s="95"/>
      <c r="P98" s="96"/>
      <c r="Q98" s="96"/>
      <c r="R98" s="97"/>
      <c r="S98" s="89"/>
      <c r="T98" s="39"/>
    </row>
    <row r="99" spans="1:20" ht="21" customHeight="1">
      <c r="A99" s="11"/>
      <c r="B99" s="119"/>
      <c r="C99" s="119"/>
      <c r="D99" s="119"/>
      <c r="E99" s="89"/>
      <c r="F99" s="90"/>
      <c r="G99" s="91"/>
      <c r="H99" s="92"/>
      <c r="I99" s="92"/>
      <c r="J99" s="92"/>
      <c r="K99" s="93"/>
      <c r="L99" s="94"/>
      <c r="M99" s="94"/>
      <c r="N99" s="94"/>
      <c r="O99" s="95"/>
      <c r="P99" s="96"/>
      <c r="Q99" s="96"/>
      <c r="R99" s="97"/>
      <c r="S99" s="89"/>
      <c r="T99" s="39"/>
    </row>
    <row r="100" spans="1:20" ht="21" customHeight="1">
      <c r="A100" s="11"/>
      <c r="B100" s="119"/>
      <c r="C100" s="119"/>
      <c r="D100" s="119"/>
      <c r="E100" s="89"/>
      <c r="F100" s="90"/>
      <c r="G100" s="91"/>
      <c r="H100" s="92"/>
      <c r="I100" s="92"/>
      <c r="J100" s="92"/>
      <c r="K100" s="93"/>
      <c r="L100" s="94"/>
      <c r="M100" s="94"/>
      <c r="N100" s="94"/>
      <c r="O100" s="95"/>
      <c r="P100" s="96"/>
      <c r="Q100" s="96"/>
      <c r="R100" s="97"/>
      <c r="S100" s="89"/>
      <c r="T100" s="39"/>
    </row>
    <row r="101" spans="1:20" ht="21" customHeight="1">
      <c r="A101" s="11"/>
      <c r="B101" s="119"/>
      <c r="C101" s="119"/>
      <c r="D101" s="119"/>
      <c r="E101" s="89"/>
      <c r="F101" s="90"/>
      <c r="G101" s="91"/>
      <c r="H101" s="92"/>
      <c r="I101" s="92"/>
      <c r="J101" s="92"/>
      <c r="K101" s="93"/>
      <c r="L101" s="94"/>
      <c r="M101" s="94"/>
      <c r="N101" s="94"/>
      <c r="O101" s="95"/>
      <c r="P101" s="96"/>
      <c r="Q101" s="96"/>
      <c r="R101" s="97"/>
      <c r="S101" s="89"/>
      <c r="T101" s="39"/>
    </row>
    <row r="102" spans="1:20" ht="21" customHeight="1">
      <c r="A102" s="11"/>
      <c r="B102" s="119"/>
      <c r="C102" s="119"/>
      <c r="D102" s="119"/>
      <c r="E102" s="89"/>
      <c r="F102" s="90"/>
      <c r="G102" s="91"/>
      <c r="H102" s="92"/>
      <c r="I102" s="92"/>
      <c r="J102" s="92"/>
      <c r="K102" s="93"/>
      <c r="L102" s="94"/>
      <c r="M102" s="94"/>
      <c r="N102" s="94"/>
      <c r="O102" s="95"/>
      <c r="P102" s="96"/>
      <c r="Q102" s="96"/>
      <c r="R102" s="97"/>
      <c r="S102" s="89"/>
      <c r="T102" s="39"/>
    </row>
    <row r="103" spans="1:20" ht="21" customHeight="1">
      <c r="A103" s="11"/>
      <c r="B103" s="119"/>
      <c r="C103" s="119"/>
      <c r="D103" s="119"/>
      <c r="E103" s="89"/>
      <c r="F103" s="90"/>
      <c r="G103" s="91"/>
      <c r="H103" s="92"/>
      <c r="I103" s="92"/>
      <c r="J103" s="92"/>
      <c r="K103" s="93"/>
      <c r="L103" s="94"/>
      <c r="M103" s="94"/>
      <c r="N103" s="94"/>
      <c r="O103" s="95"/>
      <c r="P103" s="96"/>
      <c r="Q103" s="96"/>
      <c r="R103" s="97"/>
      <c r="S103" s="89"/>
      <c r="T103" s="39"/>
    </row>
    <row r="104" spans="1:20" ht="21" customHeight="1">
      <c r="A104" s="11"/>
      <c r="B104" s="119"/>
      <c r="C104" s="119"/>
      <c r="D104" s="119"/>
      <c r="E104" s="89"/>
      <c r="F104" s="90"/>
      <c r="G104" s="91"/>
      <c r="H104" s="92"/>
      <c r="I104" s="92"/>
      <c r="J104" s="92"/>
      <c r="K104" s="93"/>
      <c r="L104" s="94"/>
      <c r="M104" s="94"/>
      <c r="N104" s="94"/>
      <c r="O104" s="95"/>
      <c r="P104" s="96"/>
      <c r="Q104" s="96"/>
      <c r="R104" s="97"/>
      <c r="S104" s="89"/>
      <c r="T104" s="39"/>
    </row>
    <row r="105" spans="1:20" ht="21" customHeight="1">
      <c r="A105" s="11"/>
      <c r="B105" s="119"/>
      <c r="C105" s="119"/>
      <c r="D105" s="119"/>
      <c r="E105" s="89"/>
      <c r="F105" s="90"/>
      <c r="G105" s="91"/>
      <c r="H105" s="92"/>
      <c r="I105" s="92"/>
      <c r="J105" s="92"/>
      <c r="K105" s="93"/>
      <c r="L105" s="94"/>
      <c r="M105" s="94"/>
      <c r="N105" s="94"/>
      <c r="O105" s="95"/>
      <c r="P105" s="96"/>
      <c r="Q105" s="96"/>
      <c r="R105" s="97"/>
      <c r="S105" s="89"/>
      <c r="T105" s="39"/>
    </row>
    <row r="106" spans="1:20" ht="21" customHeight="1">
      <c r="A106" s="11"/>
      <c r="B106" s="119"/>
      <c r="C106" s="119"/>
      <c r="D106" s="119"/>
      <c r="E106" s="89"/>
      <c r="F106" s="90"/>
      <c r="G106" s="91"/>
      <c r="H106" s="92"/>
      <c r="I106" s="92"/>
      <c r="J106" s="92"/>
      <c r="K106" s="93"/>
      <c r="L106" s="94"/>
      <c r="M106" s="94"/>
      <c r="N106" s="94"/>
      <c r="O106" s="95"/>
      <c r="P106" s="96"/>
      <c r="Q106" s="96"/>
      <c r="R106" s="97"/>
      <c r="S106" s="89"/>
      <c r="T106" s="39"/>
    </row>
    <row r="107" spans="1:20" ht="21" customHeight="1">
      <c r="A107" s="11"/>
      <c r="B107" s="119"/>
      <c r="C107" s="119"/>
      <c r="D107" s="119"/>
      <c r="E107" s="89"/>
      <c r="F107" s="90"/>
      <c r="G107" s="91"/>
      <c r="H107" s="92"/>
      <c r="I107" s="92"/>
      <c r="J107" s="92"/>
      <c r="K107" s="93"/>
      <c r="L107" s="94"/>
      <c r="M107" s="94"/>
      <c r="N107" s="94"/>
      <c r="O107" s="95"/>
      <c r="P107" s="96"/>
      <c r="Q107" s="96"/>
      <c r="R107" s="97"/>
      <c r="S107" s="89"/>
      <c r="T107" s="39"/>
    </row>
    <row r="108" spans="1:20" ht="21" customHeight="1">
      <c r="A108" s="11"/>
      <c r="B108" s="119"/>
      <c r="C108" s="119"/>
      <c r="D108" s="119"/>
      <c r="E108" s="89"/>
      <c r="F108" s="90"/>
      <c r="G108" s="91"/>
      <c r="H108" s="92"/>
      <c r="I108" s="92"/>
      <c r="J108" s="92"/>
      <c r="K108" s="93"/>
      <c r="L108" s="94"/>
      <c r="M108" s="94"/>
      <c r="N108" s="94"/>
      <c r="O108" s="95"/>
      <c r="P108" s="96"/>
      <c r="Q108" s="96"/>
      <c r="R108" s="97"/>
      <c r="S108" s="89"/>
      <c r="T108" s="39"/>
    </row>
    <row r="109" spans="1:20" ht="21" customHeight="1">
      <c r="A109" s="11"/>
      <c r="B109" s="119"/>
      <c r="C109" s="119"/>
      <c r="D109" s="119"/>
      <c r="E109" s="89"/>
      <c r="F109" s="90"/>
      <c r="G109" s="91"/>
      <c r="H109" s="92"/>
      <c r="I109" s="92"/>
      <c r="J109" s="92"/>
      <c r="K109" s="93"/>
      <c r="L109" s="94"/>
      <c r="M109" s="94"/>
      <c r="N109" s="94"/>
      <c r="O109" s="95"/>
      <c r="P109" s="96"/>
      <c r="Q109" s="96"/>
      <c r="R109" s="97"/>
      <c r="S109" s="89"/>
      <c r="T109" s="39"/>
    </row>
    <row r="110" spans="1:20" ht="21" customHeight="1">
      <c r="A110" s="11"/>
      <c r="B110" s="119"/>
      <c r="C110" s="119"/>
      <c r="D110" s="119"/>
      <c r="E110" s="89"/>
      <c r="F110" s="90"/>
      <c r="G110" s="91"/>
      <c r="H110" s="92"/>
      <c r="I110" s="92"/>
      <c r="J110" s="92"/>
      <c r="K110" s="93"/>
      <c r="L110" s="94"/>
      <c r="M110" s="94"/>
      <c r="N110" s="94"/>
      <c r="O110" s="95"/>
      <c r="P110" s="96"/>
      <c r="Q110" s="96"/>
      <c r="R110" s="97"/>
      <c r="S110" s="89"/>
      <c r="T110" s="39"/>
    </row>
    <row r="111" spans="1:20" ht="21" customHeight="1">
      <c r="A111" s="11"/>
      <c r="B111" s="119"/>
      <c r="C111" s="119"/>
      <c r="D111" s="119"/>
      <c r="E111" s="89"/>
      <c r="F111" s="90"/>
      <c r="G111" s="91"/>
      <c r="H111" s="92"/>
      <c r="I111" s="92"/>
      <c r="J111" s="92"/>
      <c r="K111" s="93"/>
      <c r="L111" s="94"/>
      <c r="M111" s="94"/>
      <c r="N111" s="94"/>
      <c r="O111" s="95"/>
      <c r="P111" s="96"/>
      <c r="Q111" s="96"/>
      <c r="R111" s="97"/>
      <c r="S111" s="89"/>
      <c r="T111" s="39"/>
    </row>
    <row r="112" spans="1:20" ht="21" customHeight="1">
      <c r="A112" s="11"/>
      <c r="B112" s="119"/>
      <c r="C112" s="119"/>
      <c r="D112" s="119"/>
      <c r="E112" s="89"/>
      <c r="F112" s="90"/>
      <c r="G112" s="91"/>
      <c r="H112" s="92"/>
      <c r="I112" s="92"/>
      <c r="J112" s="92"/>
      <c r="K112" s="93"/>
      <c r="L112" s="94"/>
      <c r="M112" s="94"/>
      <c r="N112" s="94"/>
      <c r="O112" s="95"/>
      <c r="P112" s="96"/>
      <c r="Q112" s="96"/>
      <c r="R112" s="97"/>
      <c r="S112" s="89"/>
      <c r="T112" s="39"/>
    </row>
    <row r="113" spans="1:20" ht="21" customHeight="1">
      <c r="A113" s="11"/>
      <c r="B113" s="119"/>
      <c r="C113" s="119"/>
      <c r="D113" s="119"/>
      <c r="E113" s="89"/>
      <c r="F113" s="90"/>
      <c r="G113" s="91"/>
      <c r="H113" s="92"/>
      <c r="I113" s="92"/>
      <c r="J113" s="92"/>
      <c r="K113" s="93"/>
      <c r="L113" s="94"/>
      <c r="M113" s="94"/>
      <c r="N113" s="94"/>
      <c r="O113" s="95"/>
      <c r="P113" s="96"/>
      <c r="Q113" s="96"/>
      <c r="R113" s="97"/>
      <c r="S113" s="89"/>
      <c r="T113" s="39"/>
    </row>
    <row r="114" spans="1:20" ht="21" customHeight="1">
      <c r="A114" s="11"/>
      <c r="B114" s="119"/>
      <c r="C114" s="119"/>
      <c r="D114" s="119"/>
      <c r="E114" s="89"/>
      <c r="F114" s="90"/>
      <c r="G114" s="91"/>
      <c r="H114" s="92"/>
      <c r="I114" s="92"/>
      <c r="J114" s="92"/>
      <c r="K114" s="93"/>
      <c r="L114" s="94"/>
      <c r="M114" s="94"/>
      <c r="N114" s="94"/>
      <c r="O114" s="95"/>
      <c r="P114" s="96"/>
      <c r="Q114" s="96"/>
      <c r="R114" s="97"/>
      <c r="S114" s="89"/>
      <c r="T114" s="39"/>
    </row>
    <row r="115" spans="1:20" ht="21" customHeight="1">
      <c r="A115" s="11"/>
      <c r="B115" s="119"/>
      <c r="C115" s="119"/>
      <c r="D115" s="119"/>
      <c r="E115" s="89"/>
      <c r="F115" s="90"/>
      <c r="G115" s="91"/>
      <c r="H115" s="92"/>
      <c r="I115" s="92"/>
      <c r="J115" s="92"/>
      <c r="K115" s="93"/>
      <c r="L115" s="94"/>
      <c r="M115" s="94"/>
      <c r="N115" s="94"/>
      <c r="O115" s="95"/>
      <c r="P115" s="96"/>
      <c r="Q115" s="96"/>
      <c r="R115" s="97"/>
      <c r="S115" s="89"/>
      <c r="T115" s="39"/>
    </row>
    <row r="116" spans="1:20" ht="21" customHeight="1">
      <c r="A116" s="11"/>
      <c r="B116" s="119"/>
      <c r="C116" s="119"/>
      <c r="D116" s="119"/>
      <c r="E116" s="89"/>
      <c r="F116" s="90"/>
      <c r="G116" s="91"/>
      <c r="H116" s="92"/>
      <c r="I116" s="92"/>
      <c r="J116" s="92"/>
      <c r="K116" s="93"/>
      <c r="L116" s="94"/>
      <c r="M116" s="94"/>
      <c r="N116" s="94"/>
      <c r="O116" s="95"/>
      <c r="P116" s="96"/>
      <c r="Q116" s="96"/>
      <c r="R116" s="97"/>
      <c r="S116" s="89"/>
      <c r="T116" s="39"/>
    </row>
    <row r="117" spans="1:20" ht="21" customHeight="1">
      <c r="A117" s="11"/>
      <c r="B117" s="119"/>
      <c r="C117" s="119"/>
      <c r="D117" s="119"/>
      <c r="E117" s="89"/>
      <c r="F117" s="90"/>
      <c r="G117" s="91"/>
      <c r="H117" s="92"/>
      <c r="I117" s="92"/>
      <c r="J117" s="92"/>
      <c r="K117" s="93"/>
      <c r="L117" s="94"/>
      <c r="M117" s="94"/>
      <c r="N117" s="94"/>
      <c r="O117" s="95"/>
      <c r="P117" s="96"/>
      <c r="Q117" s="96"/>
      <c r="R117" s="97"/>
      <c r="S117" s="89"/>
      <c r="T117" s="39"/>
    </row>
    <row r="118" spans="1:20" ht="21" customHeight="1">
      <c r="A118" s="11"/>
      <c r="B118" s="119"/>
      <c r="C118" s="119"/>
      <c r="D118" s="119"/>
      <c r="E118" s="89"/>
      <c r="F118" s="90"/>
      <c r="G118" s="91"/>
      <c r="H118" s="92"/>
      <c r="I118" s="92"/>
      <c r="J118" s="92"/>
      <c r="K118" s="93"/>
      <c r="L118" s="94"/>
      <c r="M118" s="94"/>
      <c r="N118" s="94"/>
      <c r="O118" s="95"/>
      <c r="P118" s="96"/>
      <c r="Q118" s="96"/>
      <c r="R118" s="97"/>
      <c r="S118" s="89"/>
      <c r="T118" s="39"/>
    </row>
    <row r="119" spans="1:20" ht="21" customHeight="1">
      <c r="A119" s="11"/>
      <c r="B119" s="119"/>
      <c r="C119" s="119"/>
      <c r="D119" s="119"/>
      <c r="E119" s="89"/>
      <c r="F119" s="90"/>
      <c r="G119" s="91"/>
      <c r="H119" s="92"/>
      <c r="I119" s="92"/>
      <c r="J119" s="92"/>
      <c r="K119" s="93"/>
      <c r="L119" s="94"/>
      <c r="M119" s="94"/>
      <c r="N119" s="94"/>
      <c r="O119" s="95"/>
      <c r="P119" s="96"/>
      <c r="Q119" s="96"/>
      <c r="R119" s="97"/>
      <c r="S119" s="89"/>
      <c r="T119" s="39"/>
    </row>
    <row r="120" spans="1:20" ht="21" customHeight="1">
      <c r="A120" s="11"/>
      <c r="B120" s="119"/>
      <c r="C120" s="119"/>
      <c r="D120" s="119"/>
      <c r="E120" s="89"/>
      <c r="F120" s="90"/>
      <c r="G120" s="91"/>
      <c r="H120" s="92"/>
      <c r="I120" s="92"/>
      <c r="J120" s="92"/>
      <c r="K120" s="93"/>
      <c r="L120" s="94"/>
      <c r="M120" s="94"/>
      <c r="N120" s="94"/>
      <c r="O120" s="95"/>
      <c r="P120" s="96"/>
      <c r="Q120" s="96"/>
      <c r="R120" s="97"/>
      <c r="S120" s="89"/>
      <c r="T120" s="39"/>
    </row>
    <row r="121" spans="1:20" ht="21" customHeight="1">
      <c r="A121" s="11"/>
      <c r="B121" s="119"/>
      <c r="C121" s="119"/>
      <c r="D121" s="119"/>
      <c r="E121" s="89"/>
      <c r="F121" s="90"/>
      <c r="G121" s="91"/>
      <c r="H121" s="92"/>
      <c r="I121" s="92"/>
      <c r="J121" s="92"/>
      <c r="K121" s="93"/>
      <c r="L121" s="94"/>
      <c r="M121" s="94"/>
      <c r="N121" s="94"/>
      <c r="O121" s="95"/>
      <c r="P121" s="96"/>
      <c r="Q121" s="96"/>
      <c r="R121" s="97"/>
      <c r="S121" s="89"/>
      <c r="T121" s="39"/>
    </row>
    <row r="122" spans="1:20" ht="21" customHeight="1">
      <c r="A122" s="11"/>
      <c r="B122" s="119"/>
      <c r="C122" s="119"/>
      <c r="D122" s="119"/>
      <c r="E122" s="89"/>
      <c r="F122" s="90"/>
      <c r="G122" s="91"/>
      <c r="H122" s="92"/>
      <c r="I122" s="92"/>
      <c r="J122" s="92"/>
      <c r="K122" s="93"/>
      <c r="L122" s="94"/>
      <c r="M122" s="94"/>
      <c r="N122" s="94"/>
      <c r="O122" s="95"/>
      <c r="P122" s="96"/>
      <c r="Q122" s="96"/>
      <c r="R122" s="97"/>
      <c r="S122" s="89"/>
      <c r="T122" s="39"/>
    </row>
    <row r="123" spans="1:20" ht="21" customHeight="1">
      <c r="A123" s="11"/>
      <c r="B123" s="119"/>
      <c r="C123" s="119"/>
      <c r="D123" s="119"/>
      <c r="E123" s="89"/>
      <c r="F123" s="90"/>
      <c r="G123" s="91"/>
      <c r="H123" s="92"/>
      <c r="I123" s="92"/>
      <c r="J123" s="92"/>
      <c r="K123" s="93"/>
      <c r="L123" s="94"/>
      <c r="M123" s="94"/>
      <c r="N123" s="94"/>
      <c r="O123" s="95"/>
      <c r="P123" s="96"/>
      <c r="Q123" s="96"/>
      <c r="R123" s="97"/>
      <c r="S123" s="89"/>
      <c r="T123" s="39"/>
    </row>
    <row r="124" spans="1:20" ht="21" customHeight="1">
      <c r="A124" s="11"/>
      <c r="B124" s="119"/>
      <c r="C124" s="119"/>
      <c r="D124" s="119"/>
      <c r="E124" s="89"/>
      <c r="F124" s="90"/>
      <c r="G124" s="91"/>
      <c r="H124" s="92"/>
      <c r="I124" s="92"/>
      <c r="J124" s="92"/>
      <c r="K124" s="93"/>
      <c r="L124" s="94"/>
      <c r="M124" s="94"/>
      <c r="N124" s="94"/>
      <c r="O124" s="95"/>
      <c r="P124" s="96"/>
      <c r="Q124" s="96"/>
      <c r="R124" s="97"/>
      <c r="S124" s="89"/>
      <c r="T124" s="39"/>
    </row>
    <row r="125" spans="1:20" ht="21" customHeight="1">
      <c r="A125" s="11"/>
      <c r="B125" s="119"/>
      <c r="C125" s="119"/>
      <c r="D125" s="119"/>
      <c r="E125" s="89"/>
      <c r="F125" s="90"/>
      <c r="G125" s="91"/>
      <c r="H125" s="92"/>
      <c r="I125" s="92"/>
      <c r="J125" s="92"/>
      <c r="K125" s="93"/>
      <c r="L125" s="94"/>
      <c r="M125" s="94"/>
      <c r="N125" s="94"/>
      <c r="O125" s="95"/>
      <c r="P125" s="96"/>
      <c r="Q125" s="96"/>
      <c r="R125" s="97"/>
      <c r="S125" s="89"/>
      <c r="T125" s="39"/>
    </row>
    <row r="126" spans="1:20" ht="21" customHeight="1">
      <c r="A126" s="11"/>
      <c r="B126" s="119"/>
      <c r="C126" s="119"/>
      <c r="D126" s="119"/>
      <c r="E126" s="89"/>
      <c r="F126" s="90"/>
      <c r="G126" s="91"/>
      <c r="H126" s="92"/>
      <c r="I126" s="92"/>
      <c r="J126" s="92"/>
      <c r="K126" s="93"/>
      <c r="L126" s="94"/>
      <c r="M126" s="94"/>
      <c r="N126" s="94"/>
      <c r="O126" s="95"/>
      <c r="P126" s="96"/>
      <c r="Q126" s="96"/>
      <c r="R126" s="97"/>
      <c r="S126" s="89"/>
      <c r="T126" s="39"/>
    </row>
    <row r="127" spans="1:20" ht="21" customHeight="1">
      <c r="A127" s="11"/>
      <c r="B127" s="119"/>
      <c r="C127" s="119"/>
      <c r="D127" s="119"/>
      <c r="E127" s="89"/>
      <c r="F127" s="90"/>
      <c r="G127" s="91"/>
      <c r="H127" s="92"/>
      <c r="I127" s="92"/>
      <c r="J127" s="92"/>
      <c r="K127" s="93"/>
      <c r="L127" s="94"/>
      <c r="M127" s="94"/>
      <c r="N127" s="94"/>
      <c r="O127" s="95"/>
      <c r="P127" s="96"/>
      <c r="Q127" s="96"/>
      <c r="R127" s="97"/>
      <c r="S127" s="89"/>
      <c r="T127" s="39"/>
    </row>
    <row r="128" spans="1:20" ht="21" customHeight="1">
      <c r="A128" s="11"/>
      <c r="B128" s="119"/>
      <c r="C128" s="119"/>
      <c r="D128" s="119"/>
      <c r="E128" s="89"/>
      <c r="F128" s="90"/>
      <c r="G128" s="91"/>
      <c r="H128" s="92"/>
      <c r="I128" s="92"/>
      <c r="J128" s="92"/>
      <c r="K128" s="93"/>
      <c r="L128" s="94"/>
      <c r="M128" s="94"/>
      <c r="N128" s="94"/>
      <c r="O128" s="95"/>
      <c r="P128" s="96"/>
      <c r="Q128" s="96"/>
      <c r="R128" s="97"/>
      <c r="S128" s="89"/>
      <c r="T128" s="39"/>
    </row>
    <row r="129" spans="1:20" ht="21" customHeight="1">
      <c r="A129" s="11"/>
      <c r="B129" s="119"/>
      <c r="C129" s="119"/>
      <c r="D129" s="119"/>
      <c r="E129" s="89"/>
      <c r="F129" s="90"/>
      <c r="G129" s="91"/>
      <c r="H129" s="92"/>
      <c r="I129" s="92"/>
      <c r="J129" s="92"/>
      <c r="K129" s="93"/>
      <c r="L129" s="94"/>
      <c r="M129" s="94"/>
      <c r="N129" s="94"/>
      <c r="O129" s="95"/>
      <c r="P129" s="96"/>
      <c r="Q129" s="96"/>
      <c r="R129" s="97"/>
      <c r="S129" s="89"/>
      <c r="T129" s="39"/>
    </row>
    <row r="130" spans="1:20" ht="21" customHeight="1">
      <c r="A130" s="11"/>
      <c r="B130" s="119"/>
      <c r="C130" s="119"/>
      <c r="D130" s="119"/>
      <c r="E130" s="89"/>
      <c r="F130" s="90"/>
      <c r="G130" s="91"/>
      <c r="H130" s="92"/>
      <c r="I130" s="92"/>
      <c r="J130" s="92"/>
      <c r="K130" s="93"/>
      <c r="L130" s="94"/>
      <c r="M130" s="94"/>
      <c r="N130" s="94"/>
      <c r="O130" s="95"/>
      <c r="P130" s="96"/>
      <c r="Q130" s="96"/>
      <c r="R130" s="97"/>
      <c r="S130" s="89"/>
      <c r="T130" s="39"/>
    </row>
    <row r="131" spans="1:20" ht="21" customHeight="1">
      <c r="A131" s="11"/>
      <c r="B131" s="119"/>
      <c r="C131" s="119"/>
      <c r="D131" s="119"/>
      <c r="E131" s="89"/>
      <c r="F131" s="90"/>
      <c r="G131" s="91"/>
      <c r="H131" s="92"/>
      <c r="I131" s="92"/>
      <c r="J131" s="92"/>
      <c r="K131" s="93"/>
      <c r="L131" s="94"/>
      <c r="M131" s="94"/>
      <c r="N131" s="94"/>
      <c r="O131" s="95"/>
      <c r="P131" s="96"/>
      <c r="Q131" s="96"/>
      <c r="R131" s="97"/>
      <c r="S131" s="89"/>
      <c r="T131" s="39"/>
    </row>
    <row r="132" spans="1:20" ht="21" customHeight="1">
      <c r="A132" s="11"/>
      <c r="B132" s="119"/>
      <c r="C132" s="119"/>
      <c r="D132" s="119"/>
      <c r="E132" s="89"/>
      <c r="F132" s="90"/>
      <c r="G132" s="91"/>
      <c r="H132" s="92"/>
      <c r="I132" s="92"/>
      <c r="J132" s="92"/>
      <c r="K132" s="93"/>
      <c r="L132" s="94"/>
      <c r="M132" s="94"/>
      <c r="N132" s="94"/>
      <c r="O132" s="95"/>
      <c r="P132" s="96"/>
      <c r="Q132" s="96"/>
      <c r="R132" s="97"/>
      <c r="S132" s="89"/>
      <c r="T132" s="39"/>
    </row>
    <row r="133" spans="1:20" ht="21" customHeight="1">
      <c r="A133" s="11"/>
      <c r="B133" s="119"/>
      <c r="C133" s="119"/>
      <c r="D133" s="119"/>
      <c r="E133" s="89"/>
      <c r="F133" s="90"/>
      <c r="G133" s="91"/>
      <c r="H133" s="92"/>
      <c r="I133" s="92"/>
      <c r="J133" s="92"/>
      <c r="K133" s="93"/>
      <c r="L133" s="94"/>
      <c r="M133" s="94"/>
      <c r="N133" s="94"/>
      <c r="O133" s="95"/>
      <c r="P133" s="96"/>
      <c r="Q133" s="96"/>
      <c r="R133" s="97"/>
      <c r="S133" s="89"/>
      <c r="T133" s="39"/>
    </row>
    <row r="134" spans="1:20" ht="21" customHeight="1">
      <c r="A134" s="11"/>
      <c r="B134" s="119"/>
      <c r="C134" s="119"/>
      <c r="D134" s="119"/>
      <c r="E134" s="89"/>
      <c r="F134" s="90"/>
      <c r="G134" s="91"/>
      <c r="H134" s="92"/>
      <c r="I134" s="92"/>
      <c r="J134" s="92"/>
      <c r="K134" s="93"/>
      <c r="L134" s="94"/>
      <c r="M134" s="94"/>
      <c r="N134" s="94"/>
      <c r="O134" s="95"/>
      <c r="P134" s="96"/>
      <c r="Q134" s="96"/>
      <c r="R134" s="97"/>
      <c r="S134" s="89"/>
      <c r="T134" s="39"/>
    </row>
    <row r="135" spans="1:20" ht="21" customHeight="1">
      <c r="A135" s="11"/>
      <c r="B135" s="119"/>
      <c r="C135" s="119"/>
      <c r="D135" s="119"/>
      <c r="E135" s="89"/>
      <c r="F135" s="90"/>
      <c r="G135" s="91"/>
      <c r="H135" s="92"/>
      <c r="I135" s="92"/>
      <c r="J135" s="92"/>
      <c r="K135" s="93"/>
      <c r="L135" s="94"/>
      <c r="M135" s="94"/>
      <c r="N135" s="94"/>
      <c r="O135" s="95"/>
      <c r="P135" s="96"/>
      <c r="Q135" s="96"/>
      <c r="R135" s="97"/>
      <c r="S135" s="89"/>
      <c r="T135" s="39"/>
    </row>
    <row r="136" spans="1:20" ht="21" customHeight="1">
      <c r="A136" s="11"/>
      <c r="B136" s="119"/>
      <c r="C136" s="119"/>
      <c r="D136" s="119"/>
      <c r="E136" s="89"/>
      <c r="F136" s="90"/>
      <c r="G136" s="91"/>
      <c r="H136" s="92"/>
      <c r="I136" s="92"/>
      <c r="J136" s="92"/>
      <c r="K136" s="93"/>
      <c r="L136" s="94"/>
      <c r="M136" s="94"/>
      <c r="N136" s="94"/>
      <c r="O136" s="95"/>
      <c r="P136" s="96"/>
      <c r="Q136" s="96"/>
      <c r="R136" s="97"/>
      <c r="S136" s="89"/>
      <c r="T136" s="39"/>
    </row>
    <row r="137" spans="1:20" ht="21" customHeight="1">
      <c r="A137" s="11"/>
      <c r="B137" s="119"/>
      <c r="C137" s="119"/>
      <c r="D137" s="119"/>
      <c r="E137" s="89"/>
      <c r="F137" s="90"/>
      <c r="G137" s="91"/>
      <c r="H137" s="92"/>
      <c r="I137" s="92"/>
      <c r="J137" s="92"/>
      <c r="K137" s="93"/>
      <c r="L137" s="94"/>
      <c r="M137" s="94"/>
      <c r="N137" s="94"/>
      <c r="O137" s="95"/>
      <c r="P137" s="96"/>
      <c r="Q137" s="96"/>
      <c r="R137" s="97"/>
      <c r="S137" s="89"/>
      <c r="T137" s="39"/>
    </row>
    <row r="138" spans="1:20" ht="21" customHeight="1">
      <c r="A138" s="11"/>
      <c r="B138" s="119"/>
      <c r="C138" s="119"/>
      <c r="D138" s="119"/>
      <c r="E138" s="89"/>
      <c r="F138" s="90"/>
      <c r="G138" s="91"/>
      <c r="H138" s="92"/>
      <c r="I138" s="92"/>
      <c r="J138" s="92"/>
      <c r="K138" s="93"/>
      <c r="L138" s="94"/>
      <c r="M138" s="94"/>
      <c r="N138" s="94"/>
      <c r="O138" s="95"/>
      <c r="P138" s="96"/>
      <c r="Q138" s="96"/>
      <c r="R138" s="97"/>
      <c r="S138" s="89"/>
      <c r="T138" s="39"/>
    </row>
    <row r="139" spans="1:20" ht="21" customHeight="1">
      <c r="A139" s="11"/>
      <c r="B139" s="119"/>
      <c r="C139" s="119"/>
      <c r="D139" s="119"/>
      <c r="E139" s="89"/>
      <c r="F139" s="90"/>
      <c r="G139" s="91"/>
      <c r="H139" s="92"/>
      <c r="I139" s="92"/>
      <c r="J139" s="92"/>
      <c r="K139" s="93"/>
      <c r="L139" s="94"/>
      <c r="M139" s="94"/>
      <c r="N139" s="94"/>
      <c r="O139" s="95"/>
      <c r="P139" s="96"/>
      <c r="Q139" s="96"/>
      <c r="R139" s="97"/>
      <c r="S139" s="89"/>
      <c r="T139" s="39"/>
    </row>
    <row r="140" spans="1:20" ht="21" customHeight="1">
      <c r="A140" s="11"/>
      <c r="B140" s="119"/>
      <c r="C140" s="119"/>
      <c r="D140" s="119"/>
      <c r="E140" s="89"/>
      <c r="F140" s="90"/>
      <c r="G140" s="91"/>
      <c r="H140" s="92"/>
      <c r="I140" s="92"/>
      <c r="J140" s="92"/>
      <c r="K140" s="93"/>
      <c r="L140" s="94"/>
      <c r="M140" s="94"/>
      <c r="N140" s="94"/>
      <c r="O140" s="95"/>
      <c r="P140" s="96"/>
      <c r="Q140" s="96"/>
      <c r="R140" s="97"/>
      <c r="S140" s="89"/>
      <c r="T140" s="39"/>
    </row>
    <row r="141" spans="1:20" ht="21" customHeight="1">
      <c r="A141" s="11"/>
      <c r="B141" s="119"/>
      <c r="C141" s="119"/>
      <c r="D141" s="119"/>
      <c r="E141" s="89"/>
      <c r="F141" s="90"/>
      <c r="G141" s="91"/>
      <c r="H141" s="92"/>
      <c r="I141" s="92"/>
      <c r="J141" s="92"/>
      <c r="K141" s="93"/>
      <c r="L141" s="94"/>
      <c r="M141" s="94"/>
      <c r="N141" s="94"/>
      <c r="O141" s="95"/>
      <c r="P141" s="96"/>
      <c r="Q141" s="96"/>
      <c r="R141" s="97"/>
      <c r="S141" s="89"/>
      <c r="T141" s="39"/>
    </row>
    <row r="142" spans="1:20" ht="21" customHeight="1">
      <c r="A142" s="11"/>
      <c r="B142" s="119"/>
      <c r="C142" s="119"/>
      <c r="D142" s="119"/>
      <c r="E142" s="89"/>
      <c r="F142" s="90"/>
      <c r="G142" s="91"/>
      <c r="H142" s="92"/>
      <c r="I142" s="92"/>
      <c r="J142" s="92"/>
      <c r="K142" s="93"/>
      <c r="L142" s="94"/>
      <c r="M142" s="94"/>
      <c r="N142" s="94"/>
      <c r="O142" s="95"/>
      <c r="P142" s="96"/>
      <c r="Q142" s="96"/>
      <c r="R142" s="97"/>
      <c r="S142" s="89"/>
      <c r="T142" s="39"/>
    </row>
    <row r="143" spans="1:20" ht="21" customHeight="1">
      <c r="A143" s="11"/>
      <c r="B143" s="119"/>
      <c r="C143" s="119"/>
      <c r="D143" s="119"/>
      <c r="E143" s="89"/>
      <c r="F143" s="90"/>
      <c r="G143" s="91"/>
      <c r="H143" s="92"/>
      <c r="I143" s="92"/>
      <c r="J143" s="92"/>
      <c r="K143" s="93"/>
      <c r="L143" s="94"/>
      <c r="M143" s="94"/>
      <c r="N143" s="94"/>
      <c r="O143" s="95"/>
      <c r="P143" s="96"/>
      <c r="Q143" s="96"/>
      <c r="R143" s="97"/>
      <c r="S143" s="89"/>
      <c r="T143" s="39"/>
    </row>
    <row r="144" spans="1:20" ht="21" customHeight="1">
      <c r="A144" s="11"/>
      <c r="B144" s="119"/>
      <c r="C144" s="119"/>
      <c r="D144" s="119"/>
      <c r="E144" s="89"/>
      <c r="F144" s="90"/>
      <c r="G144" s="91"/>
      <c r="H144" s="92"/>
      <c r="I144" s="92"/>
      <c r="J144" s="92"/>
      <c r="K144" s="93"/>
      <c r="L144" s="94"/>
      <c r="M144" s="94"/>
      <c r="N144" s="94"/>
      <c r="O144" s="95"/>
      <c r="P144" s="96"/>
      <c r="Q144" s="96"/>
      <c r="R144" s="97"/>
      <c r="S144" s="89"/>
      <c r="T144" s="39"/>
    </row>
    <row r="145" spans="1:20" ht="21" customHeight="1">
      <c r="A145" s="11"/>
      <c r="B145" s="119"/>
      <c r="C145" s="119"/>
      <c r="D145" s="119"/>
      <c r="E145" s="89"/>
      <c r="F145" s="90"/>
      <c r="G145" s="91"/>
      <c r="H145" s="92"/>
      <c r="I145" s="92"/>
      <c r="J145" s="92"/>
      <c r="K145" s="93"/>
      <c r="L145" s="94"/>
      <c r="M145" s="94"/>
      <c r="N145" s="94"/>
      <c r="O145" s="95"/>
      <c r="P145" s="96"/>
      <c r="Q145" s="96"/>
      <c r="R145" s="97"/>
      <c r="S145" s="89"/>
      <c r="T145" s="39"/>
    </row>
    <row r="146" spans="1:20" ht="21" customHeight="1">
      <c r="A146" s="11"/>
      <c r="B146" s="119"/>
      <c r="C146" s="119"/>
      <c r="D146" s="119"/>
      <c r="E146" s="89"/>
      <c r="F146" s="90"/>
      <c r="G146" s="91"/>
      <c r="H146" s="92"/>
      <c r="I146" s="92"/>
      <c r="J146" s="92"/>
      <c r="K146" s="93"/>
      <c r="L146" s="94"/>
      <c r="M146" s="94"/>
      <c r="N146" s="94"/>
      <c r="O146" s="95"/>
      <c r="P146" s="96"/>
      <c r="Q146" s="96"/>
      <c r="R146" s="97"/>
      <c r="S146" s="89"/>
      <c r="T146" s="39"/>
    </row>
    <row r="147" spans="1:20" ht="21" customHeight="1">
      <c r="A147" s="11"/>
      <c r="B147" s="119"/>
      <c r="C147" s="119"/>
      <c r="D147" s="119"/>
      <c r="E147" s="89"/>
      <c r="F147" s="90"/>
      <c r="G147" s="91"/>
      <c r="H147" s="92"/>
      <c r="I147" s="92"/>
      <c r="J147" s="92"/>
      <c r="K147" s="93"/>
      <c r="L147" s="94"/>
      <c r="M147" s="94"/>
      <c r="N147" s="94"/>
      <c r="O147" s="95"/>
      <c r="P147" s="96"/>
      <c r="Q147" s="96"/>
      <c r="R147" s="97"/>
      <c r="S147" s="89"/>
      <c r="T147" s="39"/>
    </row>
    <row r="148" spans="1:20" ht="21" customHeight="1">
      <c r="A148" s="11"/>
      <c r="B148" s="119"/>
      <c r="C148" s="119"/>
      <c r="D148" s="119"/>
      <c r="E148" s="89"/>
      <c r="F148" s="90"/>
      <c r="G148" s="91"/>
      <c r="H148" s="92"/>
      <c r="I148" s="92"/>
      <c r="J148" s="92"/>
      <c r="K148" s="93"/>
      <c r="L148" s="94"/>
      <c r="M148" s="94"/>
      <c r="N148" s="94"/>
      <c r="O148" s="95"/>
      <c r="P148" s="96"/>
      <c r="Q148" s="96"/>
      <c r="R148" s="97"/>
      <c r="S148" s="89"/>
      <c r="T148" s="39"/>
    </row>
    <row r="149" spans="1:20" ht="21" customHeight="1">
      <c r="A149" s="11"/>
      <c r="B149" s="119"/>
      <c r="C149" s="119"/>
      <c r="D149" s="119"/>
      <c r="E149" s="89"/>
      <c r="F149" s="90"/>
      <c r="G149" s="91"/>
      <c r="H149" s="92"/>
      <c r="I149" s="92"/>
      <c r="J149" s="92"/>
      <c r="K149" s="93"/>
      <c r="L149" s="94"/>
      <c r="M149" s="94"/>
      <c r="N149" s="94"/>
      <c r="O149" s="95"/>
      <c r="P149" s="96"/>
      <c r="Q149" s="96"/>
      <c r="R149" s="97"/>
      <c r="S149" s="89"/>
      <c r="T149" s="39"/>
    </row>
    <row r="150" spans="1:20" ht="21" customHeight="1">
      <c r="A150" s="11"/>
      <c r="B150" s="119"/>
      <c r="C150" s="119"/>
      <c r="D150" s="119"/>
      <c r="E150" s="89"/>
      <c r="F150" s="90"/>
      <c r="G150" s="91"/>
      <c r="H150" s="92"/>
      <c r="I150" s="92"/>
      <c r="J150" s="92"/>
      <c r="K150" s="93"/>
      <c r="L150" s="94"/>
      <c r="M150" s="94"/>
      <c r="N150" s="94"/>
      <c r="O150" s="95"/>
      <c r="P150" s="96"/>
      <c r="Q150" s="96"/>
      <c r="R150" s="97"/>
      <c r="S150" s="89"/>
      <c r="T150" s="39"/>
    </row>
    <row r="151" spans="1:20" ht="21" customHeight="1">
      <c r="A151" s="11"/>
      <c r="B151" s="119"/>
      <c r="C151" s="119"/>
      <c r="D151" s="119"/>
      <c r="E151" s="89"/>
      <c r="F151" s="90"/>
      <c r="G151" s="91"/>
      <c r="H151" s="92"/>
      <c r="I151" s="92"/>
      <c r="J151" s="92"/>
      <c r="K151" s="93"/>
      <c r="L151" s="94"/>
      <c r="M151" s="94"/>
      <c r="N151" s="94"/>
      <c r="O151" s="95"/>
      <c r="P151" s="96"/>
      <c r="Q151" s="96"/>
      <c r="R151" s="97"/>
      <c r="S151" s="89"/>
      <c r="T151" s="39"/>
    </row>
    <row r="152" spans="1:20" ht="21" customHeight="1">
      <c r="A152" s="11"/>
      <c r="B152" s="119"/>
      <c r="C152" s="119"/>
      <c r="D152" s="119"/>
      <c r="E152" s="89"/>
      <c r="F152" s="90"/>
      <c r="G152" s="91"/>
      <c r="H152" s="92"/>
      <c r="I152" s="92"/>
      <c r="J152" s="92"/>
      <c r="K152" s="93"/>
      <c r="L152" s="94"/>
      <c r="M152" s="94"/>
      <c r="N152" s="94"/>
      <c r="O152" s="95"/>
      <c r="P152" s="96"/>
      <c r="Q152" s="96"/>
      <c r="R152" s="97"/>
      <c r="S152" s="89"/>
      <c r="T152" s="39"/>
    </row>
    <row r="153" spans="1:20" ht="21" customHeight="1">
      <c r="A153" s="11"/>
      <c r="B153" s="119"/>
      <c r="C153" s="119"/>
      <c r="D153" s="119"/>
      <c r="E153" s="89"/>
      <c r="F153" s="90"/>
      <c r="G153" s="91"/>
      <c r="H153" s="92"/>
      <c r="I153" s="92"/>
      <c r="J153" s="92"/>
      <c r="K153" s="93"/>
      <c r="L153" s="94"/>
      <c r="M153" s="94"/>
      <c r="N153" s="94"/>
      <c r="O153" s="95"/>
      <c r="P153" s="96"/>
      <c r="Q153" s="96"/>
      <c r="R153" s="97"/>
      <c r="S153" s="89"/>
      <c r="T153" s="39"/>
    </row>
    <row r="154" spans="1:20" ht="21" customHeight="1">
      <c r="A154" s="11"/>
      <c r="B154" s="119"/>
      <c r="C154" s="119"/>
      <c r="D154" s="119"/>
      <c r="E154" s="89"/>
      <c r="F154" s="90"/>
      <c r="G154" s="91"/>
      <c r="H154" s="92"/>
      <c r="I154" s="92"/>
      <c r="J154" s="92"/>
      <c r="K154" s="93"/>
      <c r="L154" s="94"/>
      <c r="M154" s="94"/>
      <c r="N154" s="94"/>
      <c r="O154" s="95"/>
      <c r="P154" s="96"/>
      <c r="Q154" s="96"/>
      <c r="R154" s="97"/>
      <c r="S154" s="89"/>
      <c r="T154" s="39"/>
    </row>
    <row r="155" spans="1:20" ht="21" customHeight="1">
      <c r="A155" s="11"/>
      <c r="B155" s="119"/>
      <c r="C155" s="119"/>
      <c r="D155" s="119"/>
      <c r="E155" s="89"/>
      <c r="F155" s="90"/>
      <c r="G155" s="91"/>
      <c r="H155" s="92"/>
      <c r="I155" s="92"/>
      <c r="J155" s="92"/>
      <c r="K155" s="93"/>
      <c r="L155" s="94"/>
      <c r="M155" s="94"/>
      <c r="N155" s="94"/>
      <c r="O155" s="95"/>
      <c r="P155" s="96"/>
      <c r="Q155" s="96"/>
      <c r="R155" s="97"/>
      <c r="S155" s="89"/>
      <c r="T155" s="39"/>
    </row>
    <row r="156" spans="1:20" ht="21" customHeight="1">
      <c r="A156" s="11"/>
      <c r="B156" s="119"/>
      <c r="C156" s="119"/>
      <c r="D156" s="119"/>
      <c r="E156" s="89"/>
      <c r="F156" s="90"/>
      <c r="G156" s="91"/>
      <c r="H156" s="92"/>
      <c r="I156" s="92"/>
      <c r="J156" s="92"/>
      <c r="K156" s="93"/>
      <c r="L156" s="94"/>
      <c r="M156" s="94"/>
      <c r="N156" s="94"/>
      <c r="O156" s="95"/>
      <c r="P156" s="96"/>
      <c r="Q156" s="96"/>
      <c r="R156" s="97"/>
      <c r="S156" s="89"/>
      <c r="T156" s="39"/>
    </row>
    <row r="157" spans="1:20" ht="21" customHeight="1">
      <c r="A157" s="11"/>
      <c r="B157" s="119"/>
      <c r="C157" s="119"/>
      <c r="D157" s="119"/>
      <c r="E157" s="89"/>
      <c r="F157" s="90"/>
      <c r="G157" s="91"/>
      <c r="H157" s="92"/>
      <c r="I157" s="92"/>
      <c r="J157" s="92"/>
      <c r="K157" s="93"/>
      <c r="L157" s="94"/>
      <c r="M157" s="94"/>
      <c r="N157" s="94"/>
      <c r="O157" s="95"/>
      <c r="P157" s="96"/>
      <c r="Q157" s="96"/>
      <c r="R157" s="97"/>
      <c r="S157" s="89"/>
      <c r="T157" s="39"/>
    </row>
    <row r="158" spans="1:20" ht="21" customHeight="1">
      <c r="A158" s="11"/>
      <c r="B158" s="119"/>
      <c r="C158" s="119"/>
      <c r="D158" s="119"/>
      <c r="E158" s="89"/>
      <c r="F158" s="90"/>
      <c r="G158" s="91"/>
      <c r="H158" s="92"/>
      <c r="I158" s="92"/>
      <c r="J158" s="92"/>
      <c r="K158" s="93"/>
      <c r="L158" s="94"/>
      <c r="M158" s="94"/>
      <c r="N158" s="94"/>
      <c r="O158" s="95"/>
      <c r="P158" s="96"/>
      <c r="Q158" s="96"/>
      <c r="R158" s="97"/>
      <c r="S158" s="89"/>
      <c r="T158" s="39"/>
    </row>
    <row r="159" spans="1:20" ht="21" customHeight="1">
      <c r="A159" s="11"/>
      <c r="B159" s="119"/>
      <c r="C159" s="119"/>
      <c r="D159" s="119"/>
      <c r="E159" s="89"/>
      <c r="F159" s="90"/>
      <c r="G159" s="91"/>
      <c r="H159" s="92"/>
      <c r="I159" s="92"/>
      <c r="J159" s="92"/>
      <c r="K159" s="93"/>
      <c r="L159" s="94"/>
      <c r="M159" s="94"/>
      <c r="N159" s="94"/>
      <c r="O159" s="95"/>
      <c r="P159" s="96"/>
      <c r="Q159" s="96"/>
      <c r="R159" s="97"/>
      <c r="S159" s="89"/>
      <c r="T159" s="39"/>
    </row>
    <row r="160" spans="1:20" ht="21" customHeight="1">
      <c r="A160" s="11"/>
      <c r="B160" s="119"/>
      <c r="C160" s="119"/>
      <c r="D160" s="119"/>
      <c r="E160" s="89"/>
      <c r="F160" s="90"/>
      <c r="G160" s="91"/>
      <c r="H160" s="92"/>
      <c r="I160" s="92"/>
      <c r="J160" s="92"/>
      <c r="K160" s="93"/>
      <c r="L160" s="94"/>
      <c r="M160" s="94"/>
      <c r="N160" s="94"/>
      <c r="O160" s="95"/>
      <c r="P160" s="96"/>
      <c r="Q160" s="96"/>
      <c r="R160" s="97"/>
      <c r="S160" s="89"/>
      <c r="T160" s="39"/>
    </row>
    <row r="161" spans="1:20" ht="21" customHeight="1">
      <c r="A161" s="11"/>
      <c r="B161" s="119"/>
      <c r="C161" s="119"/>
      <c r="D161" s="119"/>
      <c r="E161" s="89"/>
      <c r="F161" s="90"/>
      <c r="G161" s="91"/>
      <c r="H161" s="92"/>
      <c r="I161" s="92"/>
      <c r="J161" s="92"/>
      <c r="K161" s="93"/>
      <c r="L161" s="94"/>
      <c r="M161" s="94"/>
      <c r="N161" s="94"/>
      <c r="O161" s="95"/>
      <c r="P161" s="96"/>
      <c r="Q161" s="96"/>
      <c r="R161" s="97"/>
      <c r="S161" s="89"/>
      <c r="T161" s="39"/>
    </row>
    <row r="162" spans="1:20" ht="21" customHeight="1">
      <c r="A162" s="11"/>
      <c r="B162" s="119"/>
      <c r="C162" s="119"/>
      <c r="D162" s="119"/>
      <c r="E162" s="89"/>
      <c r="F162" s="90"/>
      <c r="G162" s="91"/>
      <c r="H162" s="92"/>
      <c r="I162" s="92"/>
      <c r="J162" s="92"/>
      <c r="K162" s="93"/>
      <c r="L162" s="94"/>
      <c r="M162" s="94"/>
      <c r="N162" s="94"/>
      <c r="O162" s="95"/>
      <c r="P162" s="96"/>
      <c r="Q162" s="96"/>
      <c r="R162" s="97"/>
      <c r="S162" s="89"/>
      <c r="T162" s="39"/>
    </row>
    <row r="163" spans="1:20" ht="21" customHeight="1">
      <c r="A163" s="11"/>
      <c r="B163" s="119"/>
      <c r="C163" s="119"/>
      <c r="D163" s="119"/>
      <c r="E163" s="89"/>
      <c r="F163" s="90"/>
      <c r="G163" s="91"/>
      <c r="H163" s="92"/>
      <c r="I163" s="92"/>
      <c r="J163" s="92"/>
      <c r="K163" s="93"/>
      <c r="L163" s="94"/>
      <c r="M163" s="94"/>
      <c r="N163" s="94"/>
      <c r="O163" s="95"/>
      <c r="P163" s="96"/>
      <c r="Q163" s="96"/>
      <c r="R163" s="97"/>
      <c r="S163" s="89"/>
      <c r="T163" s="39"/>
    </row>
    <row r="164" spans="1:20" ht="21" customHeight="1">
      <c r="A164" s="11"/>
      <c r="B164" s="119"/>
      <c r="C164" s="119"/>
      <c r="D164" s="119"/>
      <c r="E164" s="89"/>
      <c r="F164" s="90"/>
      <c r="G164" s="91"/>
      <c r="H164" s="92"/>
      <c r="I164" s="92"/>
      <c r="J164" s="92"/>
      <c r="K164" s="93"/>
      <c r="L164" s="94"/>
      <c r="M164" s="94"/>
      <c r="N164" s="94"/>
      <c r="O164" s="95"/>
      <c r="P164" s="96"/>
      <c r="Q164" s="96"/>
      <c r="R164" s="97"/>
      <c r="S164" s="89"/>
      <c r="T164" s="39"/>
    </row>
    <row r="165" spans="1:20" ht="21" customHeight="1">
      <c r="A165" s="11"/>
      <c r="B165" s="119"/>
      <c r="C165" s="119"/>
      <c r="D165" s="119"/>
      <c r="E165" s="89"/>
      <c r="F165" s="90"/>
      <c r="G165" s="91"/>
      <c r="H165" s="92"/>
      <c r="I165" s="92"/>
      <c r="J165" s="92"/>
      <c r="K165" s="93"/>
      <c r="L165" s="94"/>
      <c r="M165" s="94"/>
      <c r="N165" s="94"/>
      <c r="O165" s="95"/>
      <c r="P165" s="96"/>
      <c r="Q165" s="96"/>
      <c r="R165" s="97"/>
      <c r="S165" s="89"/>
      <c r="T165" s="39"/>
    </row>
    <row r="166" spans="1:20" ht="21" customHeight="1">
      <c r="A166" s="11"/>
      <c r="B166" s="119"/>
      <c r="C166" s="119"/>
      <c r="D166" s="119"/>
      <c r="E166" s="89"/>
      <c r="F166" s="90"/>
      <c r="G166" s="91"/>
      <c r="H166" s="92"/>
      <c r="I166" s="92"/>
      <c r="J166" s="92"/>
      <c r="K166" s="93"/>
      <c r="L166" s="94"/>
      <c r="M166" s="94"/>
      <c r="N166" s="94"/>
      <c r="O166" s="95"/>
      <c r="P166" s="96"/>
      <c r="Q166" s="96"/>
      <c r="R166" s="97"/>
      <c r="S166" s="89"/>
      <c r="T166" s="39"/>
    </row>
    <row r="167" spans="1:20" ht="21" customHeight="1">
      <c r="A167" s="11"/>
      <c r="B167" s="119"/>
      <c r="C167" s="119"/>
      <c r="D167" s="119"/>
      <c r="E167" s="89"/>
      <c r="F167" s="90"/>
      <c r="G167" s="91"/>
      <c r="H167" s="92"/>
      <c r="I167" s="92"/>
      <c r="J167" s="92"/>
      <c r="K167" s="93"/>
      <c r="L167" s="94"/>
      <c r="M167" s="94"/>
      <c r="N167" s="94"/>
      <c r="O167" s="95"/>
      <c r="P167" s="96"/>
      <c r="Q167" s="96"/>
      <c r="R167" s="97"/>
      <c r="S167" s="89"/>
      <c r="T167" s="39"/>
    </row>
    <row r="168" spans="1:20" ht="21" customHeight="1">
      <c r="A168" s="11"/>
      <c r="B168" s="119"/>
      <c r="C168" s="119"/>
      <c r="D168" s="119"/>
      <c r="E168" s="89"/>
      <c r="F168" s="90"/>
      <c r="G168" s="91"/>
      <c r="H168" s="92"/>
      <c r="I168" s="92"/>
      <c r="J168" s="92"/>
      <c r="K168" s="93"/>
      <c r="L168" s="94"/>
      <c r="M168" s="94"/>
      <c r="N168" s="94"/>
      <c r="O168" s="95"/>
      <c r="P168" s="96"/>
      <c r="Q168" s="96"/>
      <c r="R168" s="97"/>
      <c r="S168" s="89"/>
      <c r="T168" s="39"/>
    </row>
    <row r="169" spans="1:20" ht="21" customHeight="1">
      <c r="A169" s="11"/>
      <c r="B169" s="119"/>
      <c r="C169" s="119"/>
      <c r="D169" s="119"/>
      <c r="E169" s="89"/>
      <c r="F169" s="90"/>
      <c r="G169" s="91"/>
      <c r="H169" s="92"/>
      <c r="I169" s="92"/>
      <c r="J169" s="92"/>
      <c r="K169" s="93"/>
      <c r="L169" s="94"/>
      <c r="M169" s="94"/>
      <c r="N169" s="94"/>
      <c r="O169" s="95"/>
      <c r="P169" s="96"/>
      <c r="Q169" s="96"/>
      <c r="R169" s="97"/>
      <c r="S169" s="89"/>
      <c r="T169" s="39"/>
    </row>
    <row r="170" spans="1:20" ht="21" customHeight="1">
      <c r="A170" s="11"/>
      <c r="B170" s="119"/>
      <c r="C170" s="119"/>
      <c r="D170" s="119"/>
      <c r="E170" s="89"/>
      <c r="F170" s="90"/>
      <c r="G170" s="91"/>
      <c r="H170" s="92"/>
      <c r="I170" s="92"/>
      <c r="J170" s="92"/>
      <c r="K170" s="93"/>
      <c r="L170" s="94"/>
      <c r="M170" s="94"/>
      <c r="N170" s="94"/>
      <c r="O170" s="95"/>
      <c r="P170" s="96"/>
      <c r="Q170" s="96"/>
      <c r="R170" s="97"/>
      <c r="S170" s="89"/>
      <c r="T170" s="39"/>
    </row>
    <row r="171" spans="1:20" ht="21" customHeight="1">
      <c r="A171" s="11"/>
      <c r="B171" s="119"/>
      <c r="C171" s="119"/>
      <c r="D171" s="119"/>
      <c r="E171" s="89"/>
      <c r="F171" s="90"/>
      <c r="G171" s="91"/>
      <c r="H171" s="92"/>
      <c r="I171" s="92"/>
      <c r="J171" s="92"/>
      <c r="K171" s="93"/>
      <c r="L171" s="94"/>
      <c r="M171" s="94"/>
      <c r="N171" s="94"/>
      <c r="O171" s="95"/>
      <c r="P171" s="96"/>
      <c r="Q171" s="96"/>
      <c r="R171" s="97"/>
      <c r="S171" s="89"/>
      <c r="T171" s="39"/>
    </row>
    <row r="172" spans="1:20" ht="21" customHeight="1">
      <c r="A172" s="11"/>
      <c r="B172" s="119"/>
      <c r="C172" s="119"/>
      <c r="D172" s="119"/>
      <c r="E172" s="89"/>
      <c r="F172" s="90"/>
      <c r="G172" s="91"/>
      <c r="H172" s="92"/>
      <c r="I172" s="92"/>
      <c r="J172" s="92"/>
      <c r="K172" s="93"/>
      <c r="L172" s="94"/>
      <c r="M172" s="94"/>
      <c r="N172" s="94"/>
      <c r="O172" s="95"/>
      <c r="P172" s="96"/>
      <c r="Q172" s="96"/>
      <c r="R172" s="97"/>
      <c r="S172" s="89"/>
      <c r="T172" s="39"/>
    </row>
    <row r="173" spans="1:20" ht="21" customHeight="1">
      <c r="A173" s="11"/>
      <c r="B173" s="119"/>
      <c r="C173" s="119"/>
      <c r="D173" s="119"/>
      <c r="E173" s="89"/>
      <c r="F173" s="90"/>
      <c r="G173" s="91"/>
      <c r="H173" s="92"/>
      <c r="I173" s="92"/>
      <c r="J173" s="92"/>
      <c r="K173" s="93"/>
      <c r="L173" s="94"/>
      <c r="M173" s="94"/>
      <c r="N173" s="94"/>
      <c r="O173" s="95"/>
      <c r="P173" s="96"/>
      <c r="Q173" s="96"/>
      <c r="R173" s="97"/>
      <c r="S173" s="89"/>
      <c r="T173" s="39"/>
    </row>
    <row r="174" spans="1:20" ht="21" customHeight="1">
      <c r="A174" s="11"/>
      <c r="B174" s="119"/>
      <c r="C174" s="119"/>
      <c r="D174" s="119"/>
      <c r="E174" s="89"/>
      <c r="F174" s="90"/>
      <c r="G174" s="91"/>
      <c r="H174" s="92"/>
      <c r="I174" s="92"/>
      <c r="J174" s="92"/>
      <c r="K174" s="93"/>
      <c r="L174" s="94"/>
      <c r="M174" s="94"/>
      <c r="N174" s="94"/>
      <c r="O174" s="95"/>
      <c r="P174" s="96"/>
      <c r="Q174" s="96"/>
      <c r="R174" s="97"/>
      <c r="S174" s="89"/>
      <c r="T174" s="39"/>
    </row>
    <row r="175" spans="1:20" ht="21" customHeight="1">
      <c r="A175" s="11"/>
      <c r="B175" s="119"/>
      <c r="C175" s="119"/>
      <c r="D175" s="119"/>
      <c r="E175" s="89"/>
      <c r="F175" s="90"/>
      <c r="G175" s="91"/>
      <c r="H175" s="92"/>
      <c r="I175" s="92"/>
      <c r="J175" s="92"/>
      <c r="K175" s="93"/>
      <c r="L175" s="94"/>
      <c r="M175" s="94"/>
      <c r="N175" s="94"/>
      <c r="O175" s="95"/>
      <c r="P175" s="96"/>
      <c r="Q175" s="96"/>
      <c r="R175" s="97"/>
      <c r="S175" s="89"/>
      <c r="T175" s="39"/>
    </row>
    <row r="176" spans="1:20" ht="21" customHeight="1">
      <c r="A176" s="11"/>
      <c r="B176" s="119"/>
      <c r="C176" s="119"/>
      <c r="D176" s="119"/>
      <c r="E176" s="89"/>
      <c r="F176" s="90"/>
      <c r="G176" s="91"/>
      <c r="H176" s="92"/>
      <c r="I176" s="92"/>
      <c r="J176" s="92"/>
      <c r="K176" s="93"/>
      <c r="L176" s="94"/>
      <c r="M176" s="94"/>
      <c r="N176" s="94"/>
      <c r="O176" s="95"/>
      <c r="P176" s="96"/>
      <c r="Q176" s="96"/>
      <c r="R176" s="97"/>
      <c r="S176" s="89"/>
      <c r="T176" s="39"/>
    </row>
    <row r="177" spans="1:20" ht="21" customHeight="1">
      <c r="A177" s="11"/>
      <c r="B177" s="119"/>
      <c r="C177" s="119"/>
      <c r="D177" s="119"/>
      <c r="E177" s="89"/>
      <c r="F177" s="90"/>
      <c r="G177" s="91"/>
      <c r="H177" s="92"/>
      <c r="I177" s="92"/>
      <c r="J177" s="92"/>
      <c r="K177" s="93"/>
      <c r="L177" s="94"/>
      <c r="M177" s="94"/>
      <c r="N177" s="94"/>
      <c r="O177" s="95"/>
      <c r="P177" s="96"/>
      <c r="Q177" s="96"/>
      <c r="R177" s="97"/>
      <c r="S177" s="89"/>
      <c r="T177" s="39"/>
    </row>
    <row r="178" spans="1:20" ht="21" customHeight="1">
      <c r="A178" s="11"/>
      <c r="B178" s="119"/>
      <c r="C178" s="119"/>
      <c r="D178" s="119"/>
      <c r="E178" s="89"/>
      <c r="F178" s="90"/>
      <c r="G178" s="91"/>
      <c r="H178" s="92"/>
      <c r="I178" s="92"/>
      <c r="J178" s="92"/>
      <c r="K178" s="93"/>
      <c r="L178" s="94"/>
      <c r="M178" s="94"/>
      <c r="N178" s="94"/>
      <c r="O178" s="95"/>
      <c r="P178" s="96"/>
      <c r="Q178" s="96"/>
      <c r="R178" s="97"/>
      <c r="S178" s="89"/>
      <c r="T178" s="39"/>
    </row>
    <row r="179" spans="1:20" ht="21" customHeight="1">
      <c r="A179" s="11"/>
      <c r="B179" s="119"/>
      <c r="C179" s="119"/>
      <c r="D179" s="119"/>
      <c r="E179" s="89"/>
      <c r="F179" s="90"/>
      <c r="G179" s="91"/>
      <c r="H179" s="92"/>
      <c r="I179" s="92"/>
      <c r="J179" s="92"/>
      <c r="K179" s="93"/>
      <c r="L179" s="94"/>
      <c r="M179" s="94"/>
      <c r="N179" s="94"/>
      <c r="O179" s="95"/>
      <c r="P179" s="96"/>
      <c r="Q179" s="96"/>
      <c r="R179" s="97"/>
      <c r="S179" s="89"/>
      <c r="T179" s="39"/>
    </row>
    <row r="180" spans="1:20" ht="21" customHeight="1">
      <c r="A180" s="11"/>
      <c r="B180" s="119"/>
      <c r="C180" s="119"/>
      <c r="D180" s="119"/>
      <c r="E180" s="89"/>
      <c r="F180" s="90"/>
      <c r="G180" s="91"/>
      <c r="H180" s="92"/>
      <c r="I180" s="92"/>
      <c r="J180" s="92"/>
      <c r="K180" s="93"/>
      <c r="L180" s="94"/>
      <c r="M180" s="94"/>
      <c r="N180" s="94"/>
      <c r="O180" s="95"/>
      <c r="P180" s="96"/>
      <c r="Q180" s="96"/>
      <c r="R180" s="97"/>
      <c r="S180" s="89"/>
      <c r="T180" s="39"/>
    </row>
    <row r="181" spans="1:20" ht="21" customHeight="1">
      <c r="A181" s="11"/>
      <c r="B181" s="119"/>
      <c r="C181" s="119"/>
      <c r="D181" s="119"/>
      <c r="E181" s="89"/>
      <c r="F181" s="90"/>
      <c r="G181" s="91"/>
      <c r="H181" s="92"/>
      <c r="I181" s="92"/>
      <c r="J181" s="92"/>
      <c r="K181" s="93"/>
      <c r="L181" s="94"/>
      <c r="M181" s="94"/>
      <c r="N181" s="94"/>
      <c r="O181" s="95"/>
      <c r="P181" s="96"/>
      <c r="Q181" s="96"/>
      <c r="R181" s="97"/>
      <c r="S181" s="89"/>
      <c r="T181" s="39"/>
    </row>
    <row r="182" spans="1:20" ht="21" customHeight="1">
      <c r="A182" s="11"/>
      <c r="B182" s="119"/>
      <c r="C182" s="119"/>
      <c r="D182" s="119"/>
      <c r="E182" s="89"/>
      <c r="F182" s="90"/>
      <c r="G182" s="91"/>
      <c r="H182" s="92"/>
      <c r="I182" s="92"/>
      <c r="J182" s="92"/>
      <c r="K182" s="93"/>
      <c r="L182" s="94"/>
      <c r="M182" s="94"/>
      <c r="N182" s="94"/>
      <c r="O182" s="95"/>
      <c r="P182" s="96"/>
      <c r="Q182" s="96"/>
      <c r="R182" s="97"/>
      <c r="S182" s="89"/>
      <c r="T182" s="39"/>
    </row>
    <row r="183" spans="1:20" ht="21" customHeight="1">
      <c r="A183" s="11"/>
      <c r="B183" s="119"/>
      <c r="C183" s="119"/>
      <c r="D183" s="119"/>
      <c r="E183" s="89"/>
      <c r="F183" s="90"/>
      <c r="G183" s="91"/>
      <c r="H183" s="92"/>
      <c r="I183" s="92"/>
      <c r="J183" s="92"/>
      <c r="K183" s="93"/>
      <c r="L183" s="94"/>
      <c r="M183" s="94"/>
      <c r="N183" s="94"/>
      <c r="O183" s="95"/>
      <c r="P183" s="96"/>
      <c r="Q183" s="96"/>
      <c r="R183" s="97"/>
      <c r="S183" s="89"/>
      <c r="T183" s="39"/>
    </row>
    <row r="184" spans="1:20" ht="21" customHeight="1">
      <c r="A184" s="11"/>
      <c r="B184" s="119"/>
      <c r="C184" s="119"/>
      <c r="D184" s="119"/>
      <c r="E184" s="89"/>
      <c r="F184" s="90"/>
      <c r="G184" s="91"/>
      <c r="H184" s="92"/>
      <c r="I184" s="92"/>
      <c r="J184" s="92"/>
      <c r="K184" s="93"/>
      <c r="L184" s="94"/>
      <c r="M184" s="94"/>
      <c r="N184" s="94"/>
      <c r="O184" s="95"/>
      <c r="P184" s="96"/>
      <c r="Q184" s="96"/>
      <c r="R184" s="97"/>
      <c r="S184" s="89"/>
      <c r="T184" s="39"/>
    </row>
    <row r="185" spans="1:20" ht="21" customHeight="1">
      <c r="A185" s="11"/>
      <c r="B185" s="119"/>
      <c r="C185" s="119"/>
      <c r="D185" s="119"/>
      <c r="E185" s="89"/>
      <c r="F185" s="90"/>
      <c r="G185" s="91"/>
      <c r="H185" s="92"/>
      <c r="I185" s="92"/>
      <c r="J185" s="92"/>
      <c r="K185" s="93"/>
      <c r="L185" s="94"/>
      <c r="M185" s="94"/>
      <c r="N185" s="94"/>
      <c r="O185" s="95"/>
      <c r="P185" s="96"/>
      <c r="Q185" s="96"/>
      <c r="R185" s="97"/>
      <c r="S185" s="89"/>
      <c r="T185" s="39"/>
    </row>
    <row r="186" spans="1:20" ht="21" customHeight="1">
      <c r="A186" s="11"/>
      <c r="B186" s="119"/>
      <c r="C186" s="119"/>
      <c r="D186" s="119"/>
      <c r="E186" s="89"/>
      <c r="F186" s="90"/>
      <c r="G186" s="91"/>
      <c r="H186" s="92"/>
      <c r="I186" s="92"/>
      <c r="J186" s="92"/>
      <c r="K186" s="93"/>
      <c r="L186" s="94"/>
      <c r="M186" s="94"/>
      <c r="N186" s="94"/>
      <c r="O186" s="95"/>
      <c r="P186" s="96"/>
      <c r="Q186" s="96"/>
      <c r="R186" s="97"/>
      <c r="S186" s="89"/>
      <c r="T186" s="39"/>
    </row>
    <row r="187" spans="1:20" ht="21" customHeight="1">
      <c r="A187" s="11"/>
      <c r="B187" s="119"/>
      <c r="C187" s="119"/>
      <c r="D187" s="119"/>
      <c r="E187" s="89"/>
      <c r="F187" s="90"/>
      <c r="G187" s="91"/>
      <c r="H187" s="92"/>
      <c r="I187" s="92"/>
      <c r="J187" s="92"/>
      <c r="K187" s="93"/>
      <c r="L187" s="94"/>
      <c r="M187" s="94"/>
      <c r="N187" s="94"/>
      <c r="O187" s="95"/>
      <c r="P187" s="96"/>
      <c r="Q187" s="96"/>
      <c r="R187" s="97"/>
      <c r="S187" s="89"/>
      <c r="T187" s="39"/>
    </row>
    <row r="188" spans="1:20" ht="21" customHeight="1">
      <c r="A188" s="11"/>
      <c r="B188" s="119"/>
      <c r="C188" s="119"/>
      <c r="D188" s="119"/>
      <c r="E188" s="89"/>
      <c r="F188" s="90"/>
      <c r="G188" s="91"/>
      <c r="H188" s="92"/>
      <c r="I188" s="92"/>
      <c r="J188" s="92"/>
      <c r="K188" s="93"/>
      <c r="L188" s="94"/>
      <c r="M188" s="94"/>
      <c r="N188" s="94"/>
      <c r="O188" s="95"/>
      <c r="P188" s="96"/>
      <c r="Q188" s="96"/>
      <c r="R188" s="97"/>
      <c r="S188" s="89"/>
      <c r="T188" s="39"/>
    </row>
    <row r="189" spans="1:20" ht="21" customHeight="1">
      <c r="A189" s="11"/>
      <c r="B189" s="119"/>
      <c r="C189" s="119"/>
      <c r="D189" s="119"/>
      <c r="E189" s="89"/>
      <c r="F189" s="90"/>
      <c r="G189" s="91"/>
      <c r="H189" s="92"/>
      <c r="I189" s="92"/>
      <c r="J189" s="92"/>
      <c r="K189" s="93"/>
      <c r="L189" s="94"/>
      <c r="M189" s="94"/>
      <c r="N189" s="94"/>
      <c r="O189" s="95"/>
      <c r="P189" s="96"/>
      <c r="Q189" s="96"/>
      <c r="R189" s="97"/>
      <c r="S189" s="89"/>
      <c r="T189" s="39"/>
    </row>
    <row r="190" spans="1:20" ht="21" customHeight="1">
      <c r="A190" s="11"/>
      <c r="B190" s="119"/>
      <c r="C190" s="119"/>
      <c r="D190" s="119"/>
      <c r="E190" s="89"/>
      <c r="F190" s="90"/>
      <c r="G190" s="91"/>
      <c r="H190" s="92"/>
      <c r="I190" s="92"/>
      <c r="J190" s="92"/>
      <c r="K190" s="93"/>
      <c r="L190" s="94"/>
      <c r="M190" s="94"/>
      <c r="N190" s="94"/>
      <c r="O190" s="95"/>
      <c r="P190" s="96"/>
      <c r="Q190" s="96"/>
      <c r="R190" s="97"/>
      <c r="S190" s="89"/>
      <c r="T190" s="39"/>
    </row>
    <row r="191" spans="1:20" ht="21" customHeight="1">
      <c r="A191" s="11"/>
      <c r="B191" s="119"/>
      <c r="C191" s="119"/>
      <c r="D191" s="119"/>
      <c r="E191" s="89"/>
      <c r="F191" s="90"/>
      <c r="G191" s="91"/>
      <c r="H191" s="92"/>
      <c r="I191" s="92"/>
      <c r="J191" s="92"/>
      <c r="K191" s="93"/>
      <c r="L191" s="94"/>
      <c r="M191" s="94"/>
      <c r="N191" s="94"/>
      <c r="O191" s="95"/>
      <c r="P191" s="96"/>
      <c r="Q191" s="96"/>
      <c r="R191" s="97"/>
      <c r="S191" s="89"/>
      <c r="T191" s="39"/>
    </row>
    <row r="192" spans="1:20" ht="21" customHeight="1">
      <c r="A192" s="11"/>
      <c r="B192" s="119"/>
      <c r="C192" s="119"/>
      <c r="D192" s="119"/>
      <c r="E192" s="89"/>
      <c r="F192" s="90"/>
      <c r="G192" s="91"/>
      <c r="H192" s="92"/>
      <c r="I192" s="92"/>
      <c r="J192" s="92"/>
      <c r="K192" s="93"/>
      <c r="L192" s="94"/>
      <c r="M192" s="94"/>
      <c r="N192" s="94"/>
      <c r="O192" s="95"/>
      <c r="P192" s="96"/>
      <c r="Q192" s="96"/>
      <c r="R192" s="97"/>
      <c r="S192" s="89"/>
      <c r="T192" s="39"/>
    </row>
    <row r="193" spans="1:20" ht="21" customHeight="1">
      <c r="A193" s="11"/>
      <c r="B193" s="119"/>
      <c r="C193" s="119"/>
      <c r="D193" s="119"/>
      <c r="E193" s="89"/>
      <c r="F193" s="90"/>
      <c r="G193" s="91"/>
      <c r="H193" s="92"/>
      <c r="I193" s="92"/>
      <c r="J193" s="92"/>
      <c r="K193" s="93"/>
      <c r="L193" s="94"/>
      <c r="M193" s="94"/>
      <c r="N193" s="94"/>
      <c r="O193" s="95"/>
      <c r="P193" s="96"/>
      <c r="Q193" s="96"/>
      <c r="R193" s="97"/>
      <c r="S193" s="89"/>
      <c r="T193" s="39"/>
    </row>
    <row r="194" spans="1:20" ht="21" customHeight="1">
      <c r="A194" s="11"/>
      <c r="B194" s="119"/>
      <c r="C194" s="119"/>
      <c r="D194" s="119"/>
      <c r="E194" s="89"/>
      <c r="F194" s="90"/>
      <c r="G194" s="91"/>
      <c r="H194" s="92"/>
      <c r="I194" s="92"/>
      <c r="J194" s="92"/>
      <c r="K194" s="93"/>
      <c r="L194" s="94"/>
      <c r="M194" s="94"/>
      <c r="N194" s="94"/>
      <c r="O194" s="95"/>
      <c r="P194" s="96"/>
      <c r="Q194" s="96"/>
      <c r="R194" s="97"/>
      <c r="S194" s="89"/>
      <c r="T194" s="39"/>
    </row>
    <row r="195" spans="1:20" ht="21" customHeight="1">
      <c r="A195" s="11"/>
      <c r="B195" s="119"/>
      <c r="C195" s="119"/>
      <c r="D195" s="119"/>
      <c r="E195" s="89"/>
      <c r="F195" s="90"/>
      <c r="G195" s="91"/>
      <c r="H195" s="92"/>
      <c r="I195" s="92"/>
      <c r="J195" s="92"/>
      <c r="K195" s="93"/>
      <c r="L195" s="94"/>
      <c r="M195" s="94"/>
      <c r="N195" s="94"/>
      <c r="O195" s="95"/>
      <c r="P195" s="96"/>
      <c r="Q195" s="96"/>
      <c r="R195" s="97"/>
      <c r="S195" s="89"/>
      <c r="T195" s="39"/>
    </row>
    <row r="196" spans="1:20" ht="21" customHeight="1">
      <c r="A196" s="11"/>
      <c r="B196" s="119"/>
      <c r="C196" s="119"/>
      <c r="D196" s="119"/>
      <c r="E196" s="89"/>
      <c r="F196" s="90"/>
      <c r="G196" s="91"/>
      <c r="H196" s="92"/>
      <c r="I196" s="92"/>
      <c r="J196" s="92"/>
      <c r="K196" s="93"/>
      <c r="L196" s="94"/>
      <c r="M196" s="94"/>
      <c r="N196" s="94"/>
      <c r="O196" s="95"/>
      <c r="P196" s="96"/>
      <c r="Q196" s="96"/>
      <c r="R196" s="97"/>
      <c r="S196" s="89"/>
      <c r="T196" s="39"/>
    </row>
    <row r="197" spans="1:20" ht="21" customHeight="1">
      <c r="A197" s="11"/>
      <c r="B197" s="119"/>
      <c r="C197" s="119"/>
      <c r="D197" s="119"/>
      <c r="E197" s="89"/>
      <c r="F197" s="90"/>
      <c r="G197" s="91"/>
      <c r="H197" s="92"/>
      <c r="I197" s="92"/>
      <c r="J197" s="92"/>
      <c r="K197" s="93"/>
      <c r="L197" s="94"/>
      <c r="M197" s="94"/>
      <c r="N197" s="94"/>
      <c r="O197" s="95"/>
      <c r="P197" s="96"/>
      <c r="Q197" s="96"/>
      <c r="R197" s="97"/>
      <c r="S197" s="89"/>
      <c r="T197" s="39"/>
    </row>
    <row r="198" spans="1:20" ht="21" customHeight="1">
      <c r="A198" s="11"/>
      <c r="B198" s="119"/>
      <c r="C198" s="119"/>
      <c r="D198" s="119"/>
      <c r="E198" s="89"/>
      <c r="F198" s="90"/>
      <c r="G198" s="91"/>
      <c r="H198" s="92"/>
      <c r="I198" s="92"/>
      <c r="J198" s="92"/>
      <c r="K198" s="93"/>
      <c r="L198" s="94"/>
      <c r="M198" s="94"/>
      <c r="N198" s="94"/>
      <c r="O198" s="95"/>
      <c r="P198" s="96"/>
      <c r="Q198" s="96"/>
      <c r="R198" s="97"/>
      <c r="S198" s="89"/>
      <c r="T198" s="39"/>
    </row>
    <row r="199" spans="1:20" ht="21" customHeight="1">
      <c r="A199" s="11"/>
      <c r="B199" s="119"/>
      <c r="C199" s="119"/>
      <c r="D199" s="119"/>
      <c r="E199" s="89"/>
      <c r="F199" s="90"/>
      <c r="G199" s="91"/>
      <c r="H199" s="92"/>
      <c r="I199" s="92"/>
      <c r="J199" s="92"/>
      <c r="K199" s="93"/>
      <c r="L199" s="94"/>
      <c r="M199" s="94"/>
      <c r="N199" s="94"/>
      <c r="O199" s="95"/>
      <c r="P199" s="96"/>
      <c r="Q199" s="96"/>
      <c r="R199" s="97"/>
      <c r="S199" s="89"/>
      <c r="T199" s="39"/>
    </row>
    <row r="200" spans="1:20" ht="21" customHeight="1">
      <c r="A200" s="11"/>
      <c r="B200" s="119"/>
      <c r="C200" s="119"/>
      <c r="D200" s="119"/>
      <c r="E200" s="89"/>
      <c r="F200" s="90"/>
      <c r="G200" s="91"/>
      <c r="H200" s="92"/>
      <c r="I200" s="92"/>
      <c r="J200" s="92"/>
      <c r="K200" s="93"/>
      <c r="L200" s="94"/>
      <c r="M200" s="94"/>
      <c r="N200" s="94"/>
      <c r="O200" s="95"/>
      <c r="P200" s="96"/>
      <c r="Q200" s="96"/>
      <c r="R200" s="97"/>
      <c r="S200" s="89"/>
      <c r="T200" s="39"/>
    </row>
    <row r="201" spans="1:20" ht="21" customHeight="1">
      <c r="A201" s="11"/>
      <c r="B201" s="119"/>
      <c r="C201" s="119"/>
      <c r="D201" s="119"/>
      <c r="E201" s="89"/>
      <c r="F201" s="90"/>
      <c r="G201" s="91"/>
      <c r="H201" s="92"/>
      <c r="I201" s="92"/>
      <c r="J201" s="92"/>
      <c r="K201" s="93"/>
      <c r="L201" s="94"/>
      <c r="M201" s="94"/>
      <c r="N201" s="94"/>
      <c r="O201" s="95"/>
      <c r="P201" s="96"/>
      <c r="Q201" s="96"/>
      <c r="R201" s="97"/>
      <c r="S201" s="89"/>
      <c r="T201" s="39"/>
    </row>
    <row r="202" spans="1:20" ht="21" customHeight="1">
      <c r="A202" s="11"/>
      <c r="B202" s="119"/>
      <c r="C202" s="119"/>
      <c r="D202" s="119"/>
      <c r="E202" s="89"/>
      <c r="F202" s="90"/>
      <c r="G202" s="91"/>
      <c r="H202" s="92"/>
      <c r="I202" s="92"/>
      <c r="J202" s="92"/>
      <c r="K202" s="93"/>
      <c r="L202" s="94"/>
      <c r="M202" s="94"/>
      <c r="N202" s="94"/>
      <c r="O202" s="95"/>
      <c r="P202" s="96"/>
      <c r="Q202" s="96"/>
      <c r="R202" s="97"/>
      <c r="S202" s="89"/>
      <c r="T202" s="39"/>
    </row>
    <row r="203" spans="1:20" ht="21" customHeight="1">
      <c r="A203" s="11"/>
      <c r="B203" s="119"/>
      <c r="C203" s="119"/>
      <c r="D203" s="119"/>
      <c r="E203" s="89"/>
      <c r="F203" s="90"/>
      <c r="G203" s="91"/>
      <c r="H203" s="92"/>
      <c r="I203" s="92"/>
      <c r="J203" s="92"/>
      <c r="K203" s="93"/>
      <c r="L203" s="94"/>
      <c r="M203" s="94"/>
      <c r="N203" s="94"/>
      <c r="O203" s="95"/>
      <c r="P203" s="96"/>
      <c r="Q203" s="96"/>
      <c r="R203" s="97"/>
      <c r="S203" s="89"/>
      <c r="T203" s="39"/>
    </row>
    <row r="204" spans="1:20" ht="21" customHeight="1">
      <c r="A204" s="11"/>
      <c r="B204" s="119"/>
      <c r="C204" s="119"/>
      <c r="D204" s="119"/>
      <c r="E204" s="89"/>
      <c r="F204" s="90"/>
      <c r="G204" s="91"/>
      <c r="H204" s="92"/>
      <c r="I204" s="92"/>
      <c r="J204" s="92"/>
      <c r="K204" s="93"/>
      <c r="L204" s="94"/>
      <c r="M204" s="94"/>
      <c r="N204" s="94"/>
      <c r="O204" s="95"/>
      <c r="P204" s="96"/>
      <c r="Q204" s="96"/>
      <c r="R204" s="97"/>
      <c r="S204" s="89"/>
      <c r="T204" s="39"/>
    </row>
    <row r="205" spans="1:20" ht="21" customHeight="1">
      <c r="A205" s="11"/>
      <c r="B205" s="119"/>
      <c r="C205" s="119"/>
      <c r="D205" s="119"/>
      <c r="E205" s="89"/>
      <c r="F205" s="90"/>
      <c r="G205" s="91"/>
      <c r="H205" s="92"/>
      <c r="I205" s="92"/>
      <c r="J205" s="92"/>
      <c r="K205" s="93"/>
      <c r="L205" s="94"/>
      <c r="M205" s="94"/>
      <c r="N205" s="94"/>
      <c r="O205" s="95"/>
      <c r="P205" s="96"/>
      <c r="Q205" s="96"/>
      <c r="R205" s="97"/>
      <c r="S205" s="89"/>
      <c r="T205" s="39"/>
    </row>
    <row r="206" spans="1:20" ht="21" customHeight="1">
      <c r="A206" s="11"/>
      <c r="B206" s="119"/>
      <c r="C206" s="119"/>
      <c r="D206" s="119"/>
      <c r="E206" s="89"/>
      <c r="F206" s="90"/>
      <c r="G206" s="91"/>
      <c r="H206" s="92"/>
      <c r="I206" s="92"/>
      <c r="J206" s="92"/>
      <c r="K206" s="93"/>
      <c r="L206" s="94"/>
      <c r="M206" s="94"/>
      <c r="N206" s="94"/>
      <c r="O206" s="95"/>
      <c r="P206" s="96"/>
      <c r="Q206" s="96"/>
      <c r="R206" s="97"/>
      <c r="S206" s="89"/>
      <c r="T206" s="39"/>
    </row>
    <row r="207" spans="1:20" ht="21" customHeight="1">
      <c r="A207" s="11"/>
      <c r="B207" s="119"/>
      <c r="C207" s="119"/>
      <c r="D207" s="119"/>
      <c r="E207" s="89"/>
      <c r="F207" s="90"/>
      <c r="G207" s="91"/>
      <c r="H207" s="92"/>
      <c r="I207" s="92"/>
      <c r="J207" s="92"/>
      <c r="K207" s="93"/>
      <c r="L207" s="94"/>
      <c r="M207" s="94"/>
      <c r="N207" s="94"/>
      <c r="O207" s="95"/>
      <c r="P207" s="96"/>
      <c r="Q207" s="96"/>
      <c r="R207" s="97"/>
      <c r="S207" s="89"/>
      <c r="T207" s="39"/>
    </row>
    <row r="208" spans="1:20" ht="21" customHeight="1">
      <c r="A208" s="11"/>
      <c r="B208" s="119"/>
      <c r="C208" s="119"/>
      <c r="D208" s="119"/>
      <c r="E208" s="89"/>
      <c r="F208" s="90"/>
      <c r="G208" s="91"/>
      <c r="H208" s="92"/>
      <c r="I208" s="92"/>
      <c r="J208" s="92"/>
      <c r="K208" s="93"/>
      <c r="L208" s="94"/>
      <c r="M208" s="94"/>
      <c r="N208" s="94"/>
      <c r="O208" s="95"/>
      <c r="P208" s="96"/>
      <c r="Q208" s="96"/>
      <c r="R208" s="97"/>
      <c r="S208" s="89"/>
      <c r="T208" s="39"/>
    </row>
    <row r="209" spans="1:20" ht="21" customHeight="1">
      <c r="A209" s="11"/>
      <c r="B209" s="119"/>
      <c r="C209" s="119"/>
      <c r="D209" s="119"/>
      <c r="E209" s="89"/>
      <c r="F209" s="90"/>
      <c r="G209" s="91"/>
      <c r="H209" s="92"/>
      <c r="I209" s="92"/>
      <c r="J209" s="92"/>
      <c r="K209" s="93"/>
      <c r="L209" s="94"/>
      <c r="M209" s="94"/>
      <c r="N209" s="94"/>
      <c r="O209" s="95"/>
      <c r="P209" s="96"/>
      <c r="Q209" s="96"/>
      <c r="R209" s="97"/>
      <c r="S209" s="89"/>
      <c r="T209" s="39"/>
    </row>
    <row r="210" spans="1:20" ht="21" customHeight="1">
      <c r="A210" s="11"/>
      <c r="B210" s="119"/>
      <c r="C210" s="119"/>
      <c r="D210" s="119"/>
      <c r="E210" s="89"/>
      <c r="F210" s="90"/>
      <c r="G210" s="91"/>
      <c r="H210" s="92"/>
      <c r="I210" s="92"/>
      <c r="J210" s="92"/>
      <c r="K210" s="93"/>
      <c r="L210" s="94"/>
      <c r="M210" s="94"/>
      <c r="N210" s="94"/>
      <c r="O210" s="95"/>
      <c r="P210" s="96"/>
      <c r="Q210" s="96"/>
      <c r="R210" s="97"/>
      <c r="S210" s="89"/>
      <c r="T210" s="39"/>
    </row>
    <row r="211" spans="1:20" ht="21" customHeight="1">
      <c r="A211" s="11"/>
      <c r="B211" s="119"/>
      <c r="C211" s="119"/>
      <c r="D211" s="119"/>
      <c r="E211" s="89"/>
      <c r="F211" s="90"/>
      <c r="G211" s="91"/>
      <c r="H211" s="92"/>
      <c r="I211" s="92"/>
      <c r="J211" s="92"/>
      <c r="K211" s="93"/>
      <c r="L211" s="94"/>
      <c r="M211" s="94"/>
      <c r="N211" s="94"/>
      <c r="O211" s="95"/>
      <c r="P211" s="96"/>
      <c r="Q211" s="96"/>
      <c r="R211" s="97"/>
      <c r="S211" s="89"/>
      <c r="T211" s="39"/>
    </row>
    <row r="212" spans="1:20" ht="21" customHeight="1">
      <c r="A212" s="11"/>
      <c r="B212" s="119"/>
      <c r="C212" s="119"/>
      <c r="D212" s="119"/>
      <c r="E212" s="89"/>
      <c r="F212" s="90"/>
      <c r="G212" s="91"/>
      <c r="H212" s="92"/>
      <c r="I212" s="92"/>
      <c r="J212" s="92"/>
      <c r="K212" s="93"/>
      <c r="L212" s="94"/>
      <c r="M212" s="94"/>
      <c r="N212" s="94"/>
      <c r="O212" s="95"/>
      <c r="P212" s="96"/>
      <c r="Q212" s="96"/>
      <c r="R212" s="97"/>
      <c r="S212" s="89"/>
      <c r="T212" s="39"/>
    </row>
    <row r="213" spans="1:20" ht="21" customHeight="1">
      <c r="A213" s="11"/>
      <c r="B213" s="119"/>
      <c r="C213" s="119"/>
      <c r="D213" s="119"/>
      <c r="E213" s="89"/>
      <c r="F213" s="90"/>
      <c r="G213" s="91"/>
      <c r="H213" s="92"/>
      <c r="I213" s="92"/>
      <c r="J213" s="92"/>
      <c r="K213" s="93"/>
      <c r="L213" s="94"/>
      <c r="M213" s="94"/>
      <c r="N213" s="94"/>
      <c r="O213" s="95"/>
      <c r="P213" s="96"/>
      <c r="Q213" s="96"/>
      <c r="R213" s="97"/>
      <c r="S213" s="89"/>
      <c r="T213" s="39"/>
    </row>
    <row r="214" spans="1:20" ht="21" customHeight="1">
      <c r="A214" s="11"/>
      <c r="B214" s="119"/>
      <c r="C214" s="119"/>
      <c r="D214" s="119"/>
      <c r="E214" s="89"/>
      <c r="F214" s="90"/>
      <c r="G214" s="91"/>
      <c r="H214" s="92"/>
      <c r="I214" s="92"/>
      <c r="J214" s="92"/>
      <c r="K214" s="93"/>
      <c r="L214" s="94"/>
      <c r="M214" s="94"/>
      <c r="N214" s="94"/>
      <c r="O214" s="95"/>
      <c r="P214" s="96"/>
      <c r="Q214" s="96"/>
      <c r="R214" s="97"/>
      <c r="S214" s="89"/>
      <c r="T214" s="39"/>
    </row>
    <row r="215" spans="1:20" ht="21" customHeight="1">
      <c r="A215" s="11"/>
      <c r="B215" s="119"/>
      <c r="C215" s="119"/>
      <c r="D215" s="119"/>
      <c r="E215" s="89"/>
      <c r="F215" s="90"/>
      <c r="G215" s="91"/>
      <c r="H215" s="92"/>
      <c r="I215" s="92"/>
      <c r="J215" s="92"/>
      <c r="K215" s="93"/>
      <c r="L215" s="94"/>
      <c r="M215" s="94"/>
      <c r="N215" s="94"/>
      <c r="O215" s="95"/>
      <c r="P215" s="96"/>
      <c r="Q215" s="96"/>
      <c r="R215" s="97"/>
      <c r="S215" s="89"/>
      <c r="T215" s="39"/>
    </row>
    <row r="216" spans="1:20" ht="21" customHeight="1">
      <c r="A216" s="11"/>
      <c r="B216" s="119"/>
      <c r="C216" s="119"/>
      <c r="D216" s="119"/>
      <c r="E216" s="89"/>
      <c r="F216" s="90"/>
      <c r="G216" s="91"/>
      <c r="H216" s="92"/>
      <c r="I216" s="92"/>
      <c r="J216" s="92"/>
      <c r="K216" s="93"/>
      <c r="L216" s="94"/>
      <c r="M216" s="94"/>
      <c r="N216" s="94"/>
      <c r="O216" s="95"/>
      <c r="P216" s="96"/>
      <c r="Q216" s="96"/>
      <c r="R216" s="97"/>
      <c r="S216" s="89"/>
      <c r="T216" s="39"/>
    </row>
    <row r="217" spans="1:20" ht="21" customHeight="1">
      <c r="A217" s="11"/>
      <c r="B217" s="119"/>
      <c r="C217" s="119"/>
      <c r="D217" s="119"/>
      <c r="E217" s="89"/>
      <c r="F217" s="90"/>
      <c r="G217" s="91"/>
      <c r="H217" s="92"/>
      <c r="I217" s="92"/>
      <c r="J217" s="92"/>
      <c r="K217" s="93"/>
      <c r="L217" s="94"/>
      <c r="M217" s="94"/>
      <c r="N217" s="94"/>
      <c r="O217" s="95"/>
      <c r="P217" s="96"/>
      <c r="Q217" s="96"/>
      <c r="R217" s="97"/>
      <c r="S217" s="89"/>
      <c r="T217" s="39"/>
    </row>
    <row r="218" spans="1:20" ht="21" customHeight="1">
      <c r="A218" s="11"/>
      <c r="B218" s="119"/>
      <c r="C218" s="119"/>
      <c r="D218" s="119"/>
      <c r="E218" s="89"/>
      <c r="F218" s="90"/>
      <c r="G218" s="91"/>
      <c r="H218" s="92"/>
      <c r="I218" s="92"/>
      <c r="J218" s="92"/>
      <c r="K218" s="93"/>
      <c r="L218" s="94"/>
      <c r="M218" s="94"/>
      <c r="N218" s="94"/>
      <c r="O218" s="95"/>
      <c r="P218" s="96"/>
      <c r="Q218" s="96"/>
      <c r="R218" s="97"/>
      <c r="S218" s="89"/>
      <c r="T218" s="39"/>
    </row>
    <row r="219" spans="1:20" ht="21" customHeight="1">
      <c r="A219" s="11"/>
      <c r="B219" s="119"/>
      <c r="C219" s="119"/>
      <c r="D219" s="119"/>
      <c r="E219" s="89"/>
      <c r="F219" s="90"/>
      <c r="G219" s="91"/>
      <c r="H219" s="92"/>
      <c r="I219" s="92"/>
      <c r="J219" s="92"/>
      <c r="K219" s="93"/>
      <c r="L219" s="94"/>
      <c r="M219" s="94"/>
      <c r="N219" s="94"/>
      <c r="O219" s="95"/>
      <c r="P219" s="96"/>
      <c r="Q219" s="96"/>
      <c r="R219" s="97"/>
      <c r="S219" s="89"/>
      <c r="T219" s="39"/>
    </row>
    <row r="220" spans="1:20" ht="21" customHeight="1">
      <c r="A220" s="11"/>
      <c r="B220" s="119"/>
      <c r="C220" s="119"/>
      <c r="D220" s="119"/>
      <c r="E220" s="89"/>
      <c r="F220" s="90"/>
      <c r="G220" s="91"/>
      <c r="H220" s="92"/>
      <c r="I220" s="92"/>
      <c r="J220" s="92"/>
      <c r="K220" s="93"/>
      <c r="L220" s="94"/>
      <c r="M220" s="94"/>
      <c r="N220" s="94"/>
      <c r="O220" s="95"/>
      <c r="P220" s="96"/>
      <c r="Q220" s="96"/>
      <c r="R220" s="97"/>
      <c r="S220" s="89"/>
      <c r="T220" s="39"/>
    </row>
    <row r="221" spans="1:20" ht="21" customHeight="1">
      <c r="A221" s="11"/>
      <c r="B221" s="119"/>
      <c r="C221" s="119"/>
      <c r="D221" s="119"/>
      <c r="E221" s="89"/>
      <c r="F221" s="90"/>
      <c r="G221" s="91"/>
      <c r="H221" s="92"/>
      <c r="I221" s="92"/>
      <c r="J221" s="92"/>
      <c r="K221" s="93"/>
      <c r="L221" s="94"/>
      <c r="M221" s="94"/>
      <c r="N221" s="94"/>
      <c r="O221" s="95"/>
      <c r="P221" s="96"/>
      <c r="Q221" s="96"/>
      <c r="R221" s="97"/>
      <c r="S221" s="89"/>
      <c r="T221" s="39"/>
    </row>
    <row r="222" spans="1:20" ht="21" customHeight="1">
      <c r="A222" s="11"/>
      <c r="B222" s="119"/>
      <c r="C222" s="119"/>
      <c r="D222" s="119"/>
      <c r="E222" s="89"/>
      <c r="F222" s="90"/>
      <c r="G222" s="91"/>
      <c r="H222" s="92"/>
      <c r="I222" s="92"/>
      <c r="J222" s="92"/>
      <c r="K222" s="93"/>
      <c r="L222" s="94"/>
      <c r="M222" s="94"/>
      <c r="N222" s="94"/>
      <c r="O222" s="95"/>
      <c r="P222" s="96"/>
      <c r="Q222" s="96"/>
      <c r="R222" s="97"/>
      <c r="S222" s="89"/>
      <c r="T222" s="39"/>
    </row>
    <row r="223" spans="1:20" ht="21" customHeight="1">
      <c r="A223" s="11"/>
      <c r="B223" s="119"/>
      <c r="C223" s="119"/>
      <c r="D223" s="119"/>
      <c r="E223" s="89"/>
      <c r="F223" s="90"/>
      <c r="G223" s="91"/>
      <c r="H223" s="92"/>
      <c r="I223" s="92"/>
      <c r="J223" s="92"/>
      <c r="K223" s="93"/>
      <c r="L223" s="94"/>
      <c r="M223" s="94"/>
      <c r="N223" s="94"/>
      <c r="O223" s="95"/>
      <c r="P223" s="96"/>
      <c r="Q223" s="96"/>
      <c r="R223" s="97"/>
      <c r="S223" s="89"/>
      <c r="T223" s="39"/>
    </row>
    <row r="224" spans="1:20" ht="21" customHeight="1">
      <c r="A224" s="11"/>
      <c r="B224" s="119"/>
      <c r="C224" s="119"/>
      <c r="D224" s="119"/>
      <c r="E224" s="89"/>
      <c r="F224" s="90"/>
      <c r="G224" s="91"/>
      <c r="H224" s="92"/>
      <c r="I224" s="92"/>
      <c r="J224" s="92"/>
      <c r="K224" s="93"/>
      <c r="L224" s="94"/>
      <c r="M224" s="94"/>
      <c r="N224" s="94"/>
      <c r="O224" s="95"/>
      <c r="P224" s="96"/>
      <c r="Q224" s="96"/>
      <c r="R224" s="97"/>
      <c r="S224" s="89"/>
      <c r="T224" s="39"/>
    </row>
    <row r="225" spans="1:20" ht="21" customHeight="1">
      <c r="A225" s="11"/>
      <c r="B225" s="119"/>
      <c r="C225" s="119"/>
      <c r="D225" s="119"/>
      <c r="E225" s="89"/>
      <c r="F225" s="90"/>
      <c r="G225" s="91"/>
      <c r="H225" s="92"/>
      <c r="I225" s="92"/>
      <c r="J225" s="92"/>
      <c r="K225" s="93"/>
      <c r="L225" s="94"/>
      <c r="M225" s="94"/>
      <c r="N225" s="94"/>
      <c r="O225" s="95"/>
      <c r="P225" s="96"/>
      <c r="Q225" s="96"/>
      <c r="R225" s="97"/>
      <c r="S225" s="89"/>
      <c r="T225" s="39"/>
    </row>
    <row r="226" spans="1:20" ht="21" customHeight="1">
      <c r="A226" s="11"/>
      <c r="B226" s="119"/>
      <c r="C226" s="119"/>
      <c r="D226" s="119"/>
      <c r="E226" s="89"/>
      <c r="F226" s="90"/>
      <c r="G226" s="91"/>
      <c r="H226" s="92"/>
      <c r="I226" s="92"/>
      <c r="J226" s="92"/>
      <c r="K226" s="93"/>
      <c r="L226" s="94"/>
      <c r="M226" s="94"/>
      <c r="N226" s="94"/>
      <c r="O226" s="95"/>
      <c r="P226" s="96"/>
      <c r="Q226" s="96"/>
      <c r="R226" s="97"/>
      <c r="S226" s="89"/>
      <c r="T226" s="39"/>
    </row>
    <row r="227" spans="1:20" ht="21" customHeight="1">
      <c r="A227" s="11"/>
      <c r="B227" s="119"/>
      <c r="C227" s="119"/>
      <c r="D227" s="119"/>
      <c r="E227" s="89"/>
      <c r="F227" s="90"/>
      <c r="G227" s="91"/>
      <c r="H227" s="92"/>
      <c r="I227" s="92"/>
      <c r="J227" s="92"/>
      <c r="K227" s="93"/>
      <c r="L227" s="94"/>
      <c r="M227" s="94"/>
      <c r="N227" s="94"/>
      <c r="O227" s="95"/>
      <c r="P227" s="96"/>
      <c r="Q227" s="96"/>
      <c r="R227" s="97"/>
      <c r="S227" s="89"/>
      <c r="T227" s="39"/>
    </row>
    <row r="228" spans="1:20" ht="21" customHeight="1">
      <c r="A228" s="11"/>
      <c r="B228" s="119"/>
      <c r="C228" s="119"/>
      <c r="D228" s="119"/>
      <c r="E228" s="89"/>
      <c r="F228" s="90"/>
      <c r="G228" s="91"/>
      <c r="H228" s="92"/>
      <c r="I228" s="92"/>
      <c r="J228" s="92"/>
      <c r="K228" s="93"/>
      <c r="L228" s="94"/>
      <c r="M228" s="94"/>
      <c r="N228" s="94"/>
      <c r="O228" s="95"/>
      <c r="P228" s="96"/>
      <c r="Q228" s="96"/>
      <c r="R228" s="97"/>
      <c r="S228" s="89"/>
      <c r="T228" s="39"/>
    </row>
    <row r="229" spans="1:20" ht="21" customHeight="1">
      <c r="A229" s="11"/>
      <c r="B229" s="119"/>
      <c r="C229" s="119"/>
      <c r="D229" s="119"/>
      <c r="E229" s="89"/>
      <c r="F229" s="90"/>
      <c r="G229" s="91"/>
      <c r="H229" s="92"/>
      <c r="I229" s="92"/>
      <c r="J229" s="92"/>
      <c r="K229" s="93"/>
      <c r="L229" s="94"/>
      <c r="M229" s="94"/>
      <c r="N229" s="94"/>
      <c r="O229" s="95"/>
      <c r="P229" s="96"/>
      <c r="Q229" s="96"/>
      <c r="R229" s="97"/>
      <c r="S229" s="89"/>
      <c r="T229" s="39"/>
    </row>
    <row r="230" spans="1:20" ht="21" customHeight="1">
      <c r="A230" s="11"/>
      <c r="B230" s="119"/>
      <c r="C230" s="119"/>
      <c r="D230" s="119"/>
      <c r="E230" s="89"/>
      <c r="F230" s="90"/>
      <c r="G230" s="91"/>
      <c r="H230" s="92"/>
      <c r="I230" s="92"/>
      <c r="J230" s="92"/>
      <c r="K230" s="93"/>
      <c r="L230" s="94"/>
      <c r="M230" s="94"/>
      <c r="N230" s="94"/>
      <c r="O230" s="95"/>
      <c r="P230" s="96"/>
      <c r="Q230" s="96"/>
      <c r="R230" s="97"/>
      <c r="S230" s="89"/>
      <c r="T230" s="39"/>
    </row>
    <row r="231" spans="1:20" ht="21" customHeight="1">
      <c r="A231" s="11"/>
      <c r="B231" s="119"/>
      <c r="C231" s="119"/>
      <c r="D231" s="119"/>
      <c r="E231" s="89"/>
      <c r="F231" s="90"/>
      <c r="G231" s="91"/>
      <c r="H231" s="92"/>
      <c r="I231" s="92"/>
      <c r="J231" s="92"/>
      <c r="K231" s="93"/>
      <c r="L231" s="94"/>
      <c r="M231" s="94"/>
      <c r="N231" s="94"/>
      <c r="O231" s="95"/>
      <c r="P231" s="96"/>
      <c r="Q231" s="96"/>
      <c r="R231" s="97"/>
      <c r="S231" s="89"/>
      <c r="T231" s="39"/>
    </row>
    <row r="232" spans="1:20" ht="21" customHeight="1">
      <c r="A232" s="11"/>
      <c r="B232" s="119"/>
      <c r="C232" s="119"/>
      <c r="D232" s="119"/>
      <c r="E232" s="89"/>
      <c r="F232" s="90"/>
      <c r="G232" s="91"/>
      <c r="H232" s="92"/>
      <c r="I232" s="92"/>
      <c r="J232" s="92"/>
      <c r="K232" s="93"/>
      <c r="L232" s="94"/>
      <c r="M232" s="94"/>
      <c r="N232" s="94"/>
      <c r="O232" s="95"/>
      <c r="P232" s="96"/>
      <c r="Q232" s="96"/>
      <c r="R232" s="97"/>
      <c r="S232" s="89"/>
      <c r="T232" s="39"/>
    </row>
    <row r="233" spans="1:20" ht="21" customHeight="1">
      <c r="A233" s="11"/>
      <c r="B233" s="119"/>
      <c r="C233" s="119"/>
      <c r="D233" s="119"/>
      <c r="E233" s="89"/>
      <c r="F233" s="90"/>
      <c r="G233" s="91"/>
      <c r="H233" s="92"/>
      <c r="I233" s="92"/>
      <c r="J233" s="92"/>
      <c r="K233" s="93"/>
      <c r="L233" s="94"/>
      <c r="M233" s="94"/>
      <c r="N233" s="94"/>
      <c r="O233" s="95"/>
      <c r="P233" s="96"/>
      <c r="Q233" s="96"/>
      <c r="R233" s="97"/>
      <c r="S233" s="89"/>
      <c r="T233" s="39"/>
    </row>
    <row r="234" spans="1:20" ht="21" customHeight="1">
      <c r="A234" s="11"/>
      <c r="B234" s="119"/>
      <c r="C234" s="119"/>
      <c r="D234" s="119"/>
      <c r="E234" s="89"/>
      <c r="F234" s="90"/>
      <c r="G234" s="91"/>
      <c r="H234" s="92"/>
      <c r="I234" s="92"/>
      <c r="J234" s="92"/>
      <c r="K234" s="93"/>
      <c r="L234" s="94"/>
      <c r="M234" s="94"/>
      <c r="N234" s="94"/>
      <c r="O234" s="95"/>
      <c r="P234" s="96"/>
      <c r="Q234" s="96"/>
      <c r="R234" s="97"/>
      <c r="S234" s="89"/>
      <c r="T234" s="39"/>
    </row>
    <row r="235" spans="1:20" ht="21" customHeight="1">
      <c r="A235" s="11"/>
      <c r="B235" s="119"/>
      <c r="C235" s="119"/>
      <c r="D235" s="119"/>
      <c r="E235" s="89"/>
      <c r="F235" s="90"/>
      <c r="G235" s="91"/>
      <c r="H235" s="92"/>
      <c r="I235" s="92"/>
      <c r="J235" s="92"/>
      <c r="K235" s="93"/>
      <c r="L235" s="94"/>
      <c r="M235" s="94"/>
      <c r="N235" s="94"/>
      <c r="O235" s="95"/>
      <c r="P235" s="96"/>
      <c r="Q235" s="96"/>
      <c r="R235" s="97"/>
      <c r="S235" s="89"/>
      <c r="T235" s="39"/>
    </row>
    <row r="236" spans="1:20" ht="21" customHeight="1">
      <c r="A236" s="11"/>
      <c r="B236" s="119"/>
      <c r="C236" s="119"/>
      <c r="D236" s="119"/>
      <c r="E236" s="89"/>
      <c r="F236" s="90"/>
      <c r="G236" s="91"/>
      <c r="H236" s="92"/>
      <c r="I236" s="92"/>
      <c r="J236" s="92"/>
      <c r="K236" s="93"/>
      <c r="L236" s="94"/>
      <c r="M236" s="94"/>
      <c r="N236" s="94"/>
      <c r="O236" s="95"/>
      <c r="P236" s="96"/>
      <c r="Q236" s="96"/>
      <c r="R236" s="97"/>
      <c r="S236" s="89"/>
      <c r="T236" s="39"/>
    </row>
    <row r="237" spans="1:20" ht="21" customHeight="1">
      <c r="A237" s="11"/>
      <c r="B237" s="119"/>
      <c r="C237" s="119"/>
      <c r="D237" s="119"/>
      <c r="E237" s="89"/>
      <c r="F237" s="90"/>
      <c r="G237" s="91"/>
      <c r="H237" s="92"/>
      <c r="I237" s="92"/>
      <c r="J237" s="92"/>
      <c r="K237" s="93"/>
      <c r="L237" s="94"/>
      <c r="M237" s="94"/>
      <c r="N237" s="94"/>
      <c r="O237" s="95"/>
      <c r="P237" s="96"/>
      <c r="Q237" s="96"/>
      <c r="R237" s="97"/>
      <c r="S237" s="89"/>
      <c r="T237" s="39"/>
    </row>
    <row r="238" spans="1:20" ht="21" customHeight="1">
      <c r="A238" s="11"/>
      <c r="B238" s="119"/>
      <c r="C238" s="119"/>
      <c r="D238" s="119"/>
      <c r="E238" s="89"/>
      <c r="F238" s="90"/>
      <c r="G238" s="91"/>
      <c r="H238" s="92"/>
      <c r="I238" s="92"/>
      <c r="J238" s="92"/>
      <c r="K238" s="93"/>
      <c r="L238" s="94"/>
      <c r="M238" s="94"/>
      <c r="N238" s="94"/>
      <c r="O238" s="95"/>
      <c r="P238" s="96"/>
      <c r="Q238" s="96"/>
      <c r="R238" s="97"/>
      <c r="S238" s="89"/>
      <c r="T238" s="39"/>
    </row>
    <row r="239" spans="1:20" ht="21" customHeight="1">
      <c r="A239" s="11"/>
      <c r="B239" s="119"/>
      <c r="C239" s="119"/>
      <c r="D239" s="119"/>
      <c r="E239" s="89"/>
      <c r="F239" s="90"/>
      <c r="G239" s="91"/>
      <c r="H239" s="92"/>
      <c r="I239" s="92"/>
      <c r="J239" s="92"/>
      <c r="K239" s="93"/>
      <c r="L239" s="94"/>
      <c r="M239" s="94"/>
      <c r="N239" s="94"/>
      <c r="O239" s="95"/>
      <c r="P239" s="96"/>
      <c r="Q239" s="96"/>
      <c r="R239" s="97"/>
      <c r="S239" s="89"/>
      <c r="T239" s="39"/>
    </row>
    <row r="240" spans="1:20" ht="21" customHeight="1">
      <c r="A240" s="11"/>
      <c r="B240" s="119"/>
      <c r="C240" s="119"/>
      <c r="D240" s="119"/>
      <c r="E240" s="89"/>
      <c r="F240" s="90" t="str">
        <f>IF(ISERROR(VLOOKUP(D240,見込み客・取引先マスタ!B:R,17,FALSE)),"",VLOOKUP(D240,見込み客・取引先マスタ!B:R,17,FALSE))</f>
        <v/>
      </c>
      <c r="G240" s="91"/>
      <c r="H240" s="92" t="str">
        <f>IF(ISERROR(VLOOKUP(D240,見込み客・取引先マスタ!B:E,2,FALSE)),"",VLOOKUP(D240,見込み客・取引先マスタ!B:E,2,FALSE))</f>
        <v/>
      </c>
      <c r="I240" s="92"/>
      <c r="J240" s="92"/>
      <c r="K240" s="93"/>
      <c r="L240" s="94"/>
      <c r="M240" s="94"/>
      <c r="N240" s="94"/>
      <c r="O240" s="95"/>
      <c r="P240" s="98"/>
      <c r="Q240" s="98"/>
      <c r="R240" s="97"/>
      <c r="S240" s="89"/>
      <c r="T240" s="39"/>
    </row>
    <row r="241" spans="1:20" ht="21" customHeight="1">
      <c r="A241" s="11"/>
      <c r="B241" s="119"/>
      <c r="C241" s="119"/>
      <c r="D241" s="119"/>
      <c r="E241" s="89" t="str">
        <f>IF(ISERROR(VLOOKUP(D241,見込み客・取引先マスタ!B:E,4,FALSE)),"",VLOOKUP(D241,見込み客・取引先マスタ!B:E,4,FALSE))</f>
        <v/>
      </c>
      <c r="F241" s="90" t="str">
        <f>IF(ISERROR(VLOOKUP(D241,見込み客・取引先マスタ!B:R,17,FALSE)),"",VLOOKUP(D241,見込み客・取引先マスタ!B:R,17,FALSE))</f>
        <v/>
      </c>
      <c r="G241" s="91"/>
      <c r="H241" s="92" t="str">
        <f>IF(ISERROR(VLOOKUP(D241,見込み客・取引先マスタ!B:E,2,FALSE)),"",VLOOKUP(D241,見込み客・取引先マスタ!B:E,2,FALSE))</f>
        <v/>
      </c>
      <c r="I241" s="92"/>
      <c r="J241" s="92"/>
      <c r="K241" s="93"/>
      <c r="L241" s="94"/>
      <c r="M241" s="94"/>
      <c r="N241" s="94"/>
      <c r="O241" s="95"/>
      <c r="P241" s="98"/>
      <c r="Q241" s="98"/>
      <c r="R241" s="97"/>
      <c r="S241" s="89"/>
      <c r="T241" s="39"/>
    </row>
    <row r="242" spans="1:20" ht="21" customHeight="1">
      <c r="A242" s="11"/>
      <c r="B242" s="119"/>
      <c r="C242" s="119"/>
      <c r="D242" s="119"/>
      <c r="E242" s="89" t="str">
        <f>IF(ISERROR(VLOOKUP(D242,見込み客・取引先マスタ!B:E,4,FALSE)),"",VLOOKUP(D242,見込み客・取引先マスタ!B:E,4,FALSE))</f>
        <v/>
      </c>
      <c r="F242" s="90" t="str">
        <f>IF(ISERROR(VLOOKUP(D242,見込み客・取引先マスタ!B:R,17,FALSE)),"",VLOOKUP(D242,見込み客・取引先マスタ!B:R,17,FALSE))</f>
        <v/>
      </c>
      <c r="G242" s="91"/>
      <c r="H242" s="92" t="str">
        <f>IF(ISERROR(VLOOKUP(D242,見込み客・取引先マスタ!B:E,2,FALSE)),"",VLOOKUP(D242,見込み客・取引先マスタ!B:E,2,FALSE))</f>
        <v/>
      </c>
      <c r="I242" s="92"/>
      <c r="J242" s="92"/>
      <c r="K242" s="93"/>
      <c r="L242" s="94"/>
      <c r="M242" s="94"/>
      <c r="N242" s="94"/>
      <c r="O242" s="95"/>
      <c r="P242" s="98"/>
      <c r="Q242" s="98"/>
      <c r="R242" s="97"/>
      <c r="S242" s="89"/>
      <c r="T242" s="39"/>
    </row>
    <row r="243" spans="1:20" ht="21" customHeight="1">
      <c r="A243" s="11"/>
      <c r="B243" s="119"/>
      <c r="C243" s="119"/>
      <c r="D243" s="119"/>
      <c r="E243" s="89" t="str">
        <f>IF(ISERROR(VLOOKUP(D243,見込み客・取引先マスタ!B:E,4,FALSE)),"",VLOOKUP(D243,見込み客・取引先マスタ!B:E,4,FALSE))</f>
        <v/>
      </c>
      <c r="F243" s="90" t="str">
        <f>IF(ISERROR(VLOOKUP(D243,見込み客・取引先マスタ!B:R,17,FALSE)),"",VLOOKUP(D243,見込み客・取引先マスタ!B:R,17,FALSE))</f>
        <v/>
      </c>
      <c r="G243" s="91"/>
      <c r="H243" s="92" t="str">
        <f>IF(ISERROR(VLOOKUP(D243,見込み客・取引先マスタ!B:E,2,FALSE)),"",VLOOKUP(D243,見込み客・取引先マスタ!B:E,2,FALSE))</f>
        <v/>
      </c>
      <c r="I243" s="92"/>
      <c r="J243" s="92"/>
      <c r="K243" s="93"/>
      <c r="L243" s="94"/>
      <c r="M243" s="94"/>
      <c r="N243" s="94"/>
      <c r="O243" s="95"/>
      <c r="P243" s="98"/>
      <c r="Q243" s="98"/>
      <c r="R243" s="97"/>
      <c r="S243" s="89"/>
      <c r="T243" s="39"/>
    </row>
    <row r="244" spans="1:20" ht="21" customHeight="1">
      <c r="A244" s="1"/>
      <c r="B244" s="119"/>
      <c r="C244" s="119"/>
      <c r="D244" s="119"/>
      <c r="E244" s="89" t="str">
        <f>IF(ISERROR(VLOOKUP(D244,見込み客・取引先マスタ!B:E,4,FALSE)),"",VLOOKUP(D244,見込み客・取引先マスタ!B:E,4,FALSE))</f>
        <v/>
      </c>
      <c r="F244" s="90" t="str">
        <f>IF(ISERROR(VLOOKUP(D244,見込み客・取引先マスタ!B:R,17,FALSE)),"",VLOOKUP(D244,見込み客・取引先マスタ!B:R,17,FALSE))</f>
        <v/>
      </c>
      <c r="G244" s="91"/>
      <c r="H244" s="92" t="str">
        <f>IF(ISERROR(VLOOKUP(D244,見込み客・取引先マスタ!B:E,2,FALSE)),"",VLOOKUP(D244,見込み客・取引先マスタ!B:E,2,FALSE))</f>
        <v/>
      </c>
      <c r="I244" s="92"/>
      <c r="J244" s="92"/>
      <c r="K244" s="93"/>
      <c r="L244" s="91"/>
      <c r="M244" s="91"/>
      <c r="N244" s="94"/>
      <c r="O244" s="95"/>
      <c r="P244" s="89"/>
      <c r="Q244" s="89"/>
      <c r="R244" s="97"/>
      <c r="S244" s="89"/>
      <c r="T244" s="43"/>
    </row>
    <row r="245" spans="1:20" ht="21" customHeight="1">
      <c r="A245" s="1"/>
      <c r="B245" s="119"/>
      <c r="C245" s="119"/>
      <c r="D245" s="119"/>
      <c r="E245" s="89" t="str">
        <f>IF(ISERROR(VLOOKUP(D245,見込み客・取引先マスタ!B:E,4,FALSE)),"",VLOOKUP(D245,見込み客・取引先マスタ!B:E,4,FALSE))</f>
        <v/>
      </c>
      <c r="F245" s="90" t="str">
        <f>IF(ISERROR(VLOOKUP(D245,見込み客・取引先マスタ!B:R,17,FALSE)),"",VLOOKUP(D245,見込み客・取引先マスタ!B:R,17,FALSE))</f>
        <v/>
      </c>
      <c r="G245" s="91"/>
      <c r="H245" s="92" t="str">
        <f>IF(ISERROR(VLOOKUP(D245,見込み客・取引先マスタ!B:E,2,FALSE)),"",VLOOKUP(D245,見込み客・取引先マスタ!B:E,2,FALSE))</f>
        <v/>
      </c>
      <c r="I245" s="92"/>
      <c r="J245" s="92"/>
      <c r="K245" s="93"/>
      <c r="L245" s="91"/>
      <c r="M245" s="91"/>
      <c r="N245" s="94"/>
      <c r="O245" s="95"/>
      <c r="P245" s="89"/>
      <c r="Q245" s="89"/>
      <c r="R245" s="97"/>
      <c r="S245" s="89"/>
      <c r="T245" s="43"/>
    </row>
    <row r="246" spans="1:20" ht="21" customHeight="1">
      <c r="A246" s="1"/>
      <c r="B246" s="119"/>
      <c r="C246" s="119"/>
      <c r="D246" s="119"/>
      <c r="E246" s="89" t="str">
        <f>IF(ISERROR(VLOOKUP(D246,見込み客・取引先マスタ!B:E,4,FALSE)),"",VLOOKUP(D246,見込み客・取引先マスタ!B:E,4,FALSE))</f>
        <v/>
      </c>
      <c r="F246" s="90" t="str">
        <f>IF(ISERROR(VLOOKUP(D246,見込み客・取引先マスタ!B:R,17,FALSE)),"",VLOOKUP(D246,見込み客・取引先マスタ!B:R,17,FALSE))</f>
        <v/>
      </c>
      <c r="G246" s="91"/>
      <c r="H246" s="92" t="str">
        <f>IF(ISERROR(VLOOKUP(D246,見込み客・取引先マスタ!B:E,2,FALSE)),"",VLOOKUP(D246,見込み客・取引先マスタ!B:E,2,FALSE))</f>
        <v/>
      </c>
      <c r="I246" s="92"/>
      <c r="J246" s="92"/>
      <c r="K246" s="93"/>
      <c r="L246" s="91"/>
      <c r="M246" s="91"/>
      <c r="N246" s="94"/>
      <c r="O246" s="95"/>
      <c r="P246" s="89"/>
      <c r="Q246" s="89"/>
      <c r="R246" s="97"/>
      <c r="S246" s="89"/>
      <c r="T246" s="43"/>
    </row>
    <row r="247" spans="1:20" ht="21" customHeight="1">
      <c r="A247" s="1"/>
      <c r="B247" s="119"/>
      <c r="C247" s="119"/>
      <c r="D247" s="119"/>
      <c r="E247" s="89" t="str">
        <f>IF(ISERROR(VLOOKUP(D247,見込み客・取引先マスタ!B:E,4,FALSE)),"",VLOOKUP(D247,見込み客・取引先マスタ!B:E,4,FALSE))</f>
        <v/>
      </c>
      <c r="F247" s="90" t="str">
        <f>IF(ISERROR(VLOOKUP(D247,見込み客・取引先マスタ!B:R,17,FALSE)),"",VLOOKUP(D247,見込み客・取引先マスタ!B:R,17,FALSE))</f>
        <v/>
      </c>
      <c r="G247" s="91"/>
      <c r="H247" s="92" t="str">
        <f>IF(ISERROR(VLOOKUP(D247,見込み客・取引先マスタ!B:E,2,FALSE)),"",VLOOKUP(D247,見込み客・取引先マスタ!B:E,2,FALSE))</f>
        <v/>
      </c>
      <c r="I247" s="92"/>
      <c r="J247" s="92"/>
      <c r="K247" s="93"/>
      <c r="L247" s="91"/>
      <c r="M247" s="91"/>
      <c r="N247" s="94"/>
      <c r="O247" s="95"/>
      <c r="P247" s="89"/>
      <c r="Q247" s="89"/>
      <c r="R247" s="97"/>
      <c r="S247" s="89"/>
      <c r="T247" s="43"/>
    </row>
  </sheetData>
  <phoneticPr fontId="2"/>
  <conditionalFormatting sqref="K5:K247">
    <cfRule type="colorScale" priority="1">
      <colorScale>
        <cfvo type="percentile" val="0"/>
        <cfvo type="percentile" val="100"/>
        <color rgb="FFFFFFFF"/>
        <color theme="4" tint="0.39997558519241921"/>
      </colorScale>
    </cfRule>
  </conditionalFormatting>
  <conditionalFormatting sqref="I5:I247">
    <cfRule type="containsText" dxfId="59" priority="2" stopIfTrue="1" operator="containsText" text="受注">
      <formula>NOT(ISERROR(SEARCH("受注",I5)))</formula>
    </cfRule>
  </conditionalFormatting>
  <conditionalFormatting sqref="G5:G247">
    <cfRule type="containsBlanks" dxfId="58" priority="3">
      <formula>LEN(TRIM(G5))=0</formula>
    </cfRule>
  </conditionalFormatting>
  <conditionalFormatting sqref="G5:G247">
    <cfRule type="expression" dxfId="57" priority="4">
      <formula>G5:G247&lt;=TODAY()-7</formula>
    </cfRule>
  </conditionalFormatting>
  <dataValidations count="5">
    <dataValidation type="list" allowBlank="1" showErrorMessage="1" sqref="I84:I247" xr:uid="{00000000-0002-0000-0200-000000000000}">
      <formula1>"アポ獲得,アポ保留,商談見極め,課題特定,提案内容合意,運用面合意,条件面合意,稟議決裁,受注,失注"</formula1>
    </dataValidation>
    <dataValidation type="custom" allowBlank="1" showDropDown="1" sqref="F5:F247 P5:Q243" xr:uid="{00000000-0002-0000-0200-000001000000}">
      <formula1>OR(NOT(ISERROR(DATEVALUE(F5))), AND(ISNUMBER(F5), LEFT(CELL("format", F5))="D"))</formula1>
    </dataValidation>
    <dataValidation type="list" allowBlank="1" sqref="J5:J247" xr:uid="{00000000-0002-0000-0200-000002000000}">
      <formula1>"価格,機能,競合,その他"</formula1>
    </dataValidation>
    <dataValidation type="list" allowBlank="1" sqref="K5:K247" xr:uid="{00000000-0002-0000-0200-000004000000}">
      <formula1>"0%,10%,20%,30%,40%,50%,60%,70%,80%,90%,100%"</formula1>
    </dataValidation>
    <dataValidation type="list" allowBlank="1" showErrorMessage="1" sqref="I5:I83" xr:uid="{62E5C6D6-FAEE-1445-B80F-8D26866267E4}">
      <formula1>"連絡済み(不在),連絡済み(到達),無効,条件確認,提案,デモ,見積もり,受注,失注"</formula1>
    </dataValidation>
  </dataValidations>
  <printOptions horizontalCentered="1" gridLines="1"/>
  <pageMargins left="0.25" right="0.25" top="0.25" bottom="0.75" header="0" footer="0"/>
  <pageSetup fitToHeight="0" pageOrder="overThenDown" orientation="landscape" cellComments="atEnd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200-000003000000}">
          <x14:formula1>
            <xm:f>担当者マスタ!$B$5:$B$23</xm:f>
          </x14:formula1>
          <xm:sqref>C5:C247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4"/>
    <outlinePr summaryBelow="0" summaryRight="0"/>
  </sheetPr>
  <dimension ref="A1:J54"/>
  <sheetViews>
    <sheetView showGridLines="0" zoomScaleNormal="176" workbookViewId="0">
      <pane ySplit="4" topLeftCell="A5" activePane="bottomLeft" state="frozen"/>
      <selection pane="bottomLeft" activeCell="E16" sqref="E16"/>
    </sheetView>
  </sheetViews>
  <sheetFormatPr baseColWidth="10" defaultColWidth="12.6640625" defaultRowHeight="15.75" customHeight="1"/>
  <cols>
    <col min="1" max="1" width="2.83203125" style="2" customWidth="1"/>
    <col min="2" max="2" width="8.6640625" style="2" customWidth="1"/>
    <col min="3" max="3" width="13.33203125" style="2" bestFit="1" customWidth="1"/>
    <col min="4" max="4" width="5.5" style="59" customWidth="1"/>
    <col min="5" max="5" width="12.6640625" style="2"/>
    <col min="6" max="6" width="31" style="2" customWidth="1"/>
    <col min="7" max="7" width="11" style="2" customWidth="1"/>
    <col min="8" max="8" width="42.1640625" style="2" customWidth="1"/>
    <col min="9" max="9" width="49.1640625" style="2" customWidth="1"/>
    <col min="10" max="10" width="43" style="2" customWidth="1"/>
    <col min="11" max="16384" width="12.6640625" style="2"/>
  </cols>
  <sheetData>
    <row r="1" spans="1:10" ht="17">
      <c r="A1" s="1"/>
      <c r="B1" s="1"/>
      <c r="C1" s="1"/>
      <c r="D1" s="56"/>
      <c r="E1" s="1"/>
      <c r="F1" s="1"/>
      <c r="G1" s="1"/>
      <c r="H1" s="1"/>
      <c r="I1" s="1"/>
      <c r="J1" s="1"/>
    </row>
    <row r="2" spans="1:10" ht="45" customHeight="1">
      <c r="A2" s="11"/>
      <c r="B2" s="35" t="s">
        <v>92</v>
      </c>
      <c r="C2" s="40"/>
      <c r="D2" s="57"/>
      <c r="E2" s="36"/>
      <c r="F2" s="1"/>
      <c r="G2" s="36"/>
      <c r="H2" s="36"/>
      <c r="I2" s="36"/>
      <c r="J2" s="36"/>
    </row>
    <row r="3" spans="1:10" ht="17">
      <c r="A3" s="1"/>
      <c r="B3" s="1"/>
      <c r="C3" s="44"/>
      <c r="D3" s="56"/>
      <c r="E3" s="1"/>
      <c r="F3" s="1"/>
      <c r="G3" s="1"/>
      <c r="H3" s="1"/>
      <c r="I3" s="1"/>
      <c r="J3" s="1"/>
    </row>
    <row r="4" spans="1:10" ht="17">
      <c r="A4" s="1"/>
      <c r="B4" s="70" t="s">
        <v>93</v>
      </c>
      <c r="C4" s="70" t="s">
        <v>33</v>
      </c>
      <c r="D4" s="70" t="s">
        <v>34</v>
      </c>
      <c r="E4" s="70" t="s">
        <v>35</v>
      </c>
      <c r="F4" s="70" t="s">
        <v>36</v>
      </c>
      <c r="G4" s="70" t="s">
        <v>37</v>
      </c>
      <c r="H4" s="114" t="s">
        <v>38</v>
      </c>
      <c r="I4" s="70" t="s">
        <v>94</v>
      </c>
      <c r="J4" s="70" t="s">
        <v>57</v>
      </c>
    </row>
    <row r="5" spans="1:10" ht="18">
      <c r="A5" s="6"/>
      <c r="B5" s="88" t="s">
        <v>95</v>
      </c>
      <c r="C5" s="71">
        <v>45580</v>
      </c>
      <c r="D5" s="72" t="str">
        <f t="shared" ref="D5:D19" si="0">IF(C5="", "", TEXT(C5, "aaa"))</f>
        <v>火</v>
      </c>
      <c r="E5" s="73" t="s">
        <v>271</v>
      </c>
      <c r="F5" s="74" t="s">
        <v>96</v>
      </c>
      <c r="G5" s="75" t="s">
        <v>97</v>
      </c>
      <c r="H5" s="75" t="s">
        <v>98</v>
      </c>
      <c r="I5" s="76"/>
      <c r="J5" s="77"/>
    </row>
    <row r="6" spans="1:10" ht="18">
      <c r="A6" s="6"/>
      <c r="B6" s="88" t="s">
        <v>99</v>
      </c>
      <c r="C6" s="78">
        <v>45596</v>
      </c>
      <c r="D6" s="72" t="str">
        <f t="shared" si="0"/>
        <v>木</v>
      </c>
      <c r="E6" s="79" t="s">
        <v>270</v>
      </c>
      <c r="F6" s="80" t="s">
        <v>100</v>
      </c>
      <c r="G6" s="81" t="s">
        <v>101</v>
      </c>
      <c r="H6" s="81" t="s">
        <v>102</v>
      </c>
      <c r="I6" s="83"/>
      <c r="J6" s="82"/>
    </row>
    <row r="7" spans="1:10" ht="18">
      <c r="A7" s="6"/>
      <c r="B7" s="88" t="s">
        <v>95</v>
      </c>
      <c r="C7" s="84">
        <v>45616</v>
      </c>
      <c r="D7" s="72" t="str">
        <f t="shared" si="0"/>
        <v>水</v>
      </c>
      <c r="E7" s="79" t="s">
        <v>272</v>
      </c>
      <c r="F7" s="80" t="s">
        <v>103</v>
      </c>
      <c r="G7" s="81" t="s">
        <v>104</v>
      </c>
      <c r="H7" s="81" t="s">
        <v>105</v>
      </c>
      <c r="I7" s="83"/>
      <c r="J7" s="82"/>
    </row>
    <row r="8" spans="1:10" ht="18">
      <c r="A8" s="6"/>
      <c r="B8" s="88" t="s">
        <v>95</v>
      </c>
      <c r="C8" s="78">
        <v>45641</v>
      </c>
      <c r="D8" s="72" t="str">
        <f t="shared" si="0"/>
        <v>日</v>
      </c>
      <c r="E8" s="79" t="s">
        <v>273</v>
      </c>
      <c r="F8" s="80" t="s">
        <v>106</v>
      </c>
      <c r="G8" s="81" t="s">
        <v>107</v>
      </c>
      <c r="H8" s="81" t="s">
        <v>108</v>
      </c>
      <c r="I8" s="81"/>
      <c r="J8" s="82"/>
    </row>
    <row r="9" spans="1:10" ht="18">
      <c r="A9" s="6"/>
      <c r="B9" s="88" t="s">
        <v>95</v>
      </c>
      <c r="C9" s="78">
        <v>45655</v>
      </c>
      <c r="D9" s="72" t="str">
        <f t="shared" si="0"/>
        <v>日</v>
      </c>
      <c r="E9" s="79" t="s">
        <v>270</v>
      </c>
      <c r="F9" s="80" t="s">
        <v>103</v>
      </c>
      <c r="G9" s="81" t="s">
        <v>97</v>
      </c>
      <c r="H9" s="81" t="s">
        <v>109</v>
      </c>
      <c r="I9" s="81"/>
      <c r="J9" s="82"/>
    </row>
    <row r="10" spans="1:10" ht="17">
      <c r="A10" s="6"/>
      <c r="B10" s="88"/>
      <c r="C10" s="80"/>
      <c r="D10" s="72" t="str">
        <f t="shared" si="0"/>
        <v/>
      </c>
      <c r="E10" s="80"/>
      <c r="F10" s="80"/>
      <c r="G10" s="81"/>
      <c r="H10" s="81"/>
      <c r="I10" s="81"/>
      <c r="J10" s="82"/>
    </row>
    <row r="11" spans="1:10" ht="17">
      <c r="A11" s="6"/>
      <c r="B11" s="88"/>
      <c r="C11" s="80"/>
      <c r="D11" s="72" t="str">
        <f t="shared" si="0"/>
        <v/>
      </c>
      <c r="E11" s="80"/>
      <c r="F11" s="80"/>
      <c r="G11" s="81"/>
      <c r="H11" s="81"/>
      <c r="I11" s="81"/>
      <c r="J11" s="82"/>
    </row>
    <row r="12" spans="1:10" ht="17">
      <c r="A12" s="6"/>
      <c r="B12" s="88"/>
      <c r="C12" s="80"/>
      <c r="D12" s="72" t="str">
        <f t="shared" si="0"/>
        <v/>
      </c>
      <c r="E12" s="80"/>
      <c r="F12" s="80"/>
      <c r="G12" s="81"/>
      <c r="H12" s="81"/>
      <c r="I12" s="81"/>
      <c r="J12" s="82"/>
    </row>
    <row r="13" spans="1:10" ht="17">
      <c r="A13" s="6"/>
      <c r="B13" s="88"/>
      <c r="C13" s="80"/>
      <c r="D13" s="72" t="str">
        <f t="shared" si="0"/>
        <v/>
      </c>
      <c r="E13" s="80"/>
      <c r="F13" s="80"/>
      <c r="G13" s="81"/>
      <c r="H13" s="81"/>
      <c r="I13" s="81"/>
      <c r="J13" s="82"/>
    </row>
    <row r="14" spans="1:10" ht="17">
      <c r="A14" s="6"/>
      <c r="B14" s="88"/>
      <c r="C14" s="80"/>
      <c r="D14" s="72" t="str">
        <f t="shared" si="0"/>
        <v/>
      </c>
      <c r="E14" s="80"/>
      <c r="F14" s="80"/>
      <c r="G14" s="81"/>
      <c r="H14" s="81"/>
      <c r="I14" s="81"/>
      <c r="J14" s="82"/>
    </row>
    <row r="15" spans="1:10" ht="17">
      <c r="A15" s="6"/>
      <c r="B15" s="88"/>
      <c r="C15" s="80"/>
      <c r="D15" s="72" t="str">
        <f t="shared" si="0"/>
        <v/>
      </c>
      <c r="E15" s="80"/>
      <c r="F15" s="80"/>
      <c r="G15" s="81"/>
      <c r="H15" s="81"/>
      <c r="I15" s="81"/>
      <c r="J15" s="82"/>
    </row>
    <row r="16" spans="1:10" ht="17">
      <c r="A16" s="6"/>
      <c r="B16" s="88"/>
      <c r="C16" s="80"/>
      <c r="D16" s="72" t="str">
        <f t="shared" si="0"/>
        <v/>
      </c>
      <c r="E16" s="80"/>
      <c r="F16" s="80"/>
      <c r="G16" s="81"/>
      <c r="H16" s="81"/>
      <c r="I16" s="81"/>
      <c r="J16" s="82"/>
    </row>
    <row r="17" spans="1:10" ht="17">
      <c r="A17" s="6"/>
      <c r="B17" s="88"/>
      <c r="C17" s="80"/>
      <c r="D17" s="72" t="str">
        <f t="shared" si="0"/>
        <v/>
      </c>
      <c r="E17" s="80"/>
      <c r="F17" s="80"/>
      <c r="G17" s="81"/>
      <c r="H17" s="81"/>
      <c r="I17" s="81"/>
      <c r="J17" s="82"/>
    </row>
    <row r="18" spans="1:10" ht="17">
      <c r="A18" s="6"/>
      <c r="B18" s="88"/>
      <c r="C18" s="80"/>
      <c r="D18" s="72" t="str">
        <f t="shared" si="0"/>
        <v/>
      </c>
      <c r="E18" s="80"/>
      <c r="F18" s="80"/>
      <c r="G18" s="81"/>
      <c r="H18" s="81"/>
      <c r="I18" s="81"/>
      <c r="J18" s="82"/>
    </row>
    <row r="19" spans="1:10" ht="17">
      <c r="A19" s="6"/>
      <c r="B19" s="88"/>
      <c r="C19" s="80"/>
      <c r="D19" s="72" t="str">
        <f t="shared" si="0"/>
        <v/>
      </c>
      <c r="E19" s="80"/>
      <c r="F19" s="80"/>
      <c r="G19" s="81"/>
      <c r="H19" s="81"/>
      <c r="I19" s="81"/>
      <c r="J19" s="82"/>
    </row>
    <row r="20" spans="1:10" ht="17">
      <c r="A20" s="6"/>
      <c r="B20" s="88"/>
      <c r="C20" s="80"/>
      <c r="D20" s="72"/>
      <c r="E20" s="80"/>
      <c r="F20" s="80"/>
      <c r="G20" s="81"/>
      <c r="H20" s="81"/>
      <c r="I20" s="81"/>
      <c r="J20" s="82"/>
    </row>
    <row r="21" spans="1:10" ht="17">
      <c r="A21" s="6"/>
      <c r="B21" s="88"/>
      <c r="C21" s="80"/>
      <c r="D21" s="72"/>
      <c r="E21" s="80"/>
      <c r="F21" s="80"/>
      <c r="G21" s="81"/>
      <c r="H21" s="81"/>
      <c r="I21" s="81"/>
      <c r="J21" s="82"/>
    </row>
    <row r="22" spans="1:10" ht="17">
      <c r="A22" s="6"/>
      <c r="B22" s="88"/>
      <c r="C22" s="80"/>
      <c r="D22" s="72"/>
      <c r="E22" s="80"/>
      <c r="F22" s="80"/>
      <c r="G22" s="81"/>
      <c r="H22" s="81"/>
      <c r="I22" s="81"/>
      <c r="J22" s="82"/>
    </row>
    <row r="23" spans="1:10" ht="17">
      <c r="A23" s="6"/>
      <c r="B23" s="88"/>
      <c r="C23" s="80"/>
      <c r="D23" s="72"/>
      <c r="E23" s="80"/>
      <c r="F23" s="80"/>
      <c r="G23" s="81"/>
      <c r="H23" s="81"/>
      <c r="I23" s="81"/>
      <c r="J23" s="82"/>
    </row>
    <row r="24" spans="1:10" ht="17">
      <c r="A24" s="6"/>
      <c r="B24" s="88"/>
      <c r="C24" s="80"/>
      <c r="D24" s="72"/>
      <c r="E24" s="80"/>
      <c r="F24" s="80"/>
      <c r="G24" s="81"/>
      <c r="H24" s="81"/>
      <c r="I24" s="81"/>
      <c r="J24" s="82"/>
    </row>
    <row r="25" spans="1:10" ht="17">
      <c r="A25" s="6"/>
      <c r="B25" s="88"/>
      <c r="C25" s="80"/>
      <c r="D25" s="72"/>
      <c r="E25" s="80"/>
      <c r="F25" s="80"/>
      <c r="G25" s="81"/>
      <c r="H25" s="81"/>
      <c r="I25" s="81"/>
      <c r="J25" s="82"/>
    </row>
    <row r="26" spans="1:10" ht="17">
      <c r="A26" s="6"/>
      <c r="B26" s="88"/>
      <c r="C26" s="80"/>
      <c r="D26" s="72"/>
      <c r="E26" s="80"/>
      <c r="F26" s="80"/>
      <c r="G26" s="81"/>
      <c r="H26" s="81"/>
      <c r="I26" s="81"/>
      <c r="J26" s="82"/>
    </row>
    <row r="27" spans="1:10" ht="17">
      <c r="A27" s="6"/>
      <c r="B27" s="88"/>
      <c r="C27" s="80"/>
      <c r="D27" s="72"/>
      <c r="E27" s="80"/>
      <c r="F27" s="80"/>
      <c r="G27" s="81"/>
      <c r="H27" s="81"/>
      <c r="I27" s="81"/>
      <c r="J27" s="82"/>
    </row>
    <row r="28" spans="1:10" ht="17">
      <c r="A28" s="6"/>
      <c r="B28" s="88"/>
      <c r="C28" s="80"/>
      <c r="D28" s="72"/>
      <c r="E28" s="80"/>
      <c r="F28" s="80"/>
      <c r="G28" s="81"/>
      <c r="H28" s="81"/>
      <c r="I28" s="81"/>
      <c r="J28" s="82"/>
    </row>
    <row r="29" spans="1:10" ht="17">
      <c r="A29" s="6"/>
      <c r="B29" s="88"/>
      <c r="C29" s="80"/>
      <c r="D29" s="72"/>
      <c r="E29" s="80"/>
      <c r="F29" s="80"/>
      <c r="G29" s="81"/>
      <c r="H29" s="81"/>
      <c r="I29" s="81"/>
      <c r="J29" s="82"/>
    </row>
    <row r="30" spans="1:10" ht="17">
      <c r="A30" s="6"/>
      <c r="B30" s="88"/>
      <c r="C30" s="80"/>
      <c r="D30" s="72"/>
      <c r="E30" s="80"/>
      <c r="F30" s="80"/>
      <c r="G30" s="81"/>
      <c r="H30" s="81"/>
      <c r="I30" s="81"/>
      <c r="J30" s="82"/>
    </row>
    <row r="31" spans="1:10" ht="17">
      <c r="A31" s="6"/>
      <c r="B31" s="88"/>
      <c r="C31" s="80"/>
      <c r="D31" s="72"/>
      <c r="E31" s="80"/>
      <c r="F31" s="80"/>
      <c r="G31" s="81"/>
      <c r="H31" s="81"/>
      <c r="I31" s="81"/>
      <c r="J31" s="82"/>
    </row>
    <row r="32" spans="1:10" ht="17">
      <c r="A32" s="6"/>
      <c r="B32" s="88"/>
      <c r="C32" s="80"/>
      <c r="D32" s="72"/>
      <c r="E32" s="80"/>
      <c r="F32" s="80"/>
      <c r="G32" s="81"/>
      <c r="H32" s="81"/>
      <c r="I32" s="81"/>
      <c r="J32" s="82"/>
    </row>
    <row r="33" spans="1:10" ht="17">
      <c r="A33" s="6"/>
      <c r="B33" s="88"/>
      <c r="C33" s="80"/>
      <c r="D33" s="72"/>
      <c r="E33" s="80"/>
      <c r="F33" s="80"/>
      <c r="G33" s="81"/>
      <c r="H33" s="81"/>
      <c r="I33" s="81"/>
      <c r="J33" s="82"/>
    </row>
    <row r="34" spans="1:10" ht="17">
      <c r="A34" s="6"/>
      <c r="B34" s="88"/>
      <c r="C34" s="80"/>
      <c r="D34" s="72"/>
      <c r="E34" s="80"/>
      <c r="F34" s="80"/>
      <c r="G34" s="81"/>
      <c r="H34" s="81"/>
      <c r="I34" s="81"/>
      <c r="J34" s="82"/>
    </row>
    <row r="35" spans="1:10" ht="17">
      <c r="A35" s="6"/>
      <c r="B35" s="88"/>
      <c r="C35" s="80"/>
      <c r="D35" s="72"/>
      <c r="E35" s="80"/>
      <c r="F35" s="80"/>
      <c r="G35" s="81"/>
      <c r="H35" s="81"/>
      <c r="I35" s="81"/>
      <c r="J35" s="82"/>
    </row>
    <row r="36" spans="1:10" ht="17">
      <c r="A36" s="6"/>
      <c r="B36" s="88"/>
      <c r="C36" s="80"/>
      <c r="D36" s="72"/>
      <c r="E36" s="80"/>
      <c r="F36" s="80"/>
      <c r="G36" s="81"/>
      <c r="H36" s="81"/>
      <c r="I36" s="81"/>
      <c r="J36" s="82"/>
    </row>
    <row r="37" spans="1:10" ht="17">
      <c r="A37" s="6"/>
      <c r="B37" s="88"/>
      <c r="C37" s="80"/>
      <c r="D37" s="72"/>
      <c r="E37" s="80"/>
      <c r="F37" s="80"/>
      <c r="G37" s="81"/>
      <c r="H37" s="81"/>
      <c r="I37" s="81"/>
      <c r="J37" s="82"/>
    </row>
    <row r="38" spans="1:10" ht="17">
      <c r="A38" s="6"/>
      <c r="B38" s="88"/>
      <c r="C38" s="80"/>
      <c r="D38" s="72"/>
      <c r="E38" s="80"/>
      <c r="F38" s="80"/>
      <c r="G38" s="81"/>
      <c r="H38" s="81"/>
      <c r="I38" s="81"/>
      <c r="J38" s="82"/>
    </row>
    <row r="39" spans="1:10" ht="17">
      <c r="A39" s="6"/>
      <c r="B39" s="88"/>
      <c r="C39" s="80"/>
      <c r="D39" s="72"/>
      <c r="E39" s="80"/>
      <c r="F39" s="80"/>
      <c r="G39" s="81"/>
      <c r="H39" s="81"/>
      <c r="I39" s="81"/>
      <c r="J39" s="82"/>
    </row>
    <row r="40" spans="1:10" ht="17">
      <c r="A40" s="6"/>
      <c r="B40" s="88"/>
      <c r="C40" s="80"/>
      <c r="D40" s="72"/>
      <c r="E40" s="80"/>
      <c r="F40" s="80"/>
      <c r="G40" s="81"/>
      <c r="H40" s="81"/>
      <c r="I40" s="81"/>
      <c r="J40" s="82"/>
    </row>
    <row r="41" spans="1:10" ht="17">
      <c r="A41" s="6"/>
      <c r="B41" s="88"/>
      <c r="C41" s="80"/>
      <c r="D41" s="72"/>
      <c r="E41" s="80"/>
      <c r="F41" s="80"/>
      <c r="G41" s="81"/>
      <c r="H41" s="81"/>
      <c r="I41" s="81"/>
      <c r="J41" s="82"/>
    </row>
    <row r="42" spans="1:10" ht="17">
      <c r="A42" s="6"/>
      <c r="B42" s="88"/>
      <c r="C42" s="80"/>
      <c r="D42" s="72"/>
      <c r="E42" s="80"/>
      <c r="F42" s="80"/>
      <c r="G42" s="81"/>
      <c r="H42" s="81"/>
      <c r="I42" s="81"/>
      <c r="J42" s="82"/>
    </row>
    <row r="43" spans="1:10" ht="17">
      <c r="A43" s="6"/>
      <c r="B43" s="88"/>
      <c r="C43" s="80"/>
      <c r="D43" s="72"/>
      <c r="E43" s="80"/>
      <c r="F43" s="80"/>
      <c r="G43" s="81"/>
      <c r="H43" s="81"/>
      <c r="I43" s="81"/>
      <c r="J43" s="82"/>
    </row>
    <row r="44" spans="1:10" ht="17">
      <c r="A44" s="6"/>
      <c r="B44" s="88"/>
      <c r="C44" s="80"/>
      <c r="D44" s="72"/>
      <c r="E44" s="80"/>
      <c r="F44" s="80"/>
      <c r="G44" s="81"/>
      <c r="H44" s="81"/>
      <c r="I44" s="81"/>
      <c r="J44" s="82"/>
    </row>
    <row r="45" spans="1:10" ht="17">
      <c r="A45" s="6"/>
      <c r="B45" s="88"/>
      <c r="C45" s="80"/>
      <c r="D45" s="72"/>
      <c r="E45" s="80"/>
      <c r="F45" s="80"/>
      <c r="G45" s="81"/>
      <c r="H45" s="81"/>
      <c r="I45" s="81"/>
      <c r="J45" s="82"/>
    </row>
    <row r="46" spans="1:10" ht="17">
      <c r="A46" s="6"/>
      <c r="B46" s="88"/>
      <c r="C46" s="80"/>
      <c r="D46" s="72"/>
      <c r="E46" s="80"/>
      <c r="F46" s="80"/>
      <c r="G46" s="81"/>
      <c r="H46" s="81"/>
      <c r="I46" s="81"/>
      <c r="J46" s="82"/>
    </row>
    <row r="47" spans="1:10" ht="17">
      <c r="A47" s="6"/>
      <c r="B47" s="88"/>
      <c r="C47" s="80"/>
      <c r="D47" s="72"/>
      <c r="E47" s="80"/>
      <c r="F47" s="80"/>
      <c r="G47" s="81"/>
      <c r="H47" s="81"/>
      <c r="I47" s="81"/>
      <c r="J47" s="82"/>
    </row>
    <row r="48" spans="1:10" ht="17">
      <c r="A48" s="6"/>
      <c r="B48" s="88"/>
      <c r="C48" s="80"/>
      <c r="D48" s="72"/>
      <c r="E48" s="80"/>
      <c r="F48" s="80"/>
      <c r="G48" s="81"/>
      <c r="H48" s="81"/>
      <c r="I48" s="81"/>
      <c r="J48" s="82"/>
    </row>
    <row r="49" spans="1:10" ht="17">
      <c r="A49" s="6"/>
      <c r="B49" s="88"/>
      <c r="C49" s="80"/>
      <c r="D49" s="72"/>
      <c r="E49" s="80"/>
      <c r="F49" s="80"/>
      <c r="G49" s="81"/>
      <c r="H49" s="81"/>
      <c r="I49" s="81"/>
      <c r="J49" s="82"/>
    </row>
    <row r="50" spans="1:10" ht="17">
      <c r="A50" s="6"/>
      <c r="B50" s="88"/>
      <c r="C50" s="80"/>
      <c r="D50" s="72"/>
      <c r="E50" s="80"/>
      <c r="F50" s="80"/>
      <c r="G50" s="81"/>
      <c r="H50" s="81"/>
      <c r="I50" s="81"/>
      <c r="J50" s="82"/>
    </row>
    <row r="51" spans="1:10" ht="17">
      <c r="A51" s="6"/>
      <c r="B51" s="88"/>
      <c r="C51" s="80"/>
      <c r="D51" s="72"/>
      <c r="E51" s="80"/>
      <c r="F51" s="80"/>
      <c r="G51" s="81"/>
      <c r="H51" s="81"/>
      <c r="I51" s="81"/>
      <c r="J51" s="82"/>
    </row>
    <row r="52" spans="1:10" ht="17">
      <c r="A52" s="6"/>
      <c r="B52" s="88"/>
      <c r="C52" s="80"/>
      <c r="D52" s="72"/>
      <c r="E52" s="80"/>
      <c r="F52" s="80"/>
      <c r="G52" s="81"/>
      <c r="H52" s="81"/>
      <c r="I52" s="81"/>
      <c r="J52" s="82"/>
    </row>
    <row r="53" spans="1:10" ht="17">
      <c r="A53" s="6"/>
      <c r="B53" s="88"/>
      <c r="C53" s="85"/>
      <c r="D53" s="72"/>
      <c r="E53" s="85"/>
      <c r="F53" s="85"/>
      <c r="G53" s="86"/>
      <c r="H53" s="86"/>
      <c r="I53" s="86"/>
      <c r="J53" s="87"/>
    </row>
    <row r="54" spans="1:10" ht="17">
      <c r="A54" s="6"/>
      <c r="B54" s="6"/>
      <c r="C54" s="6"/>
      <c r="D54" s="58"/>
      <c r="E54" s="6"/>
      <c r="F54" s="6"/>
      <c r="G54" s="6"/>
      <c r="H54" s="6"/>
      <c r="I54" s="6"/>
      <c r="J54" s="6"/>
    </row>
  </sheetData>
  <autoFilter ref="B4:J4" xr:uid="{00000000-0001-0000-0300-000000000000}">
    <sortState xmlns:xlrd2="http://schemas.microsoft.com/office/spreadsheetml/2017/richdata2" ref="B4:J4">
      <sortCondition descending="1" ref="C4"/>
    </sortState>
  </autoFilter>
  <phoneticPr fontId="2"/>
  <conditionalFormatting sqref="B5:J53">
    <cfRule type="expression" dxfId="36" priority="1">
      <formula>$B5=TRUE</formula>
    </cfRule>
  </conditionalFormatting>
  <conditionalFormatting sqref="C5:C53">
    <cfRule type="expression" dxfId="35" priority="2">
      <formula>AND(ISNUMBER(C5),TRUNC(C5)&lt;TODAY())</formula>
    </cfRule>
  </conditionalFormatting>
  <dataValidations count="1">
    <dataValidation type="list" allowBlank="1" sqref="G5:G53" xr:uid="{00000000-0002-0000-0300-000001000000}">
      <formula1>"準備中,進行中,保留,完了"</formula1>
    </dataValidation>
  </dataValidations>
  <pageMargins left="0.7" right="0.7" top="0.75" bottom="0.75" header="0.3" footer="0.3"/>
  <pageSetup paperSize="9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300-000000000000}">
          <x14:formula1>
            <xm:f>商談管理!$E$5:$E$247</xm:f>
          </x14:formula1>
          <xm:sqref>F5:F53</xm:sqref>
        </x14:dataValidation>
        <x14:dataValidation type="list" allowBlank="1" xr:uid="{00000000-0002-0000-0300-000002000000}">
          <x14:formula1>
            <xm:f>担当者マスタ!$B$5:$B$23</xm:f>
          </x14:formula1>
          <xm:sqref>E5:E53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6"/>
    <outlinePr summaryBelow="0" summaryRight="0"/>
    <pageSetUpPr fitToPage="1"/>
  </sheetPr>
  <dimension ref="A1:T55"/>
  <sheetViews>
    <sheetView showGridLines="0" tabSelected="1" zoomScale="107" zoomScaleNormal="130" workbookViewId="0">
      <selection activeCell="H2" sqref="H2"/>
    </sheetView>
  </sheetViews>
  <sheetFormatPr baseColWidth="10" defaultColWidth="12.6640625" defaultRowHeight="15.75" customHeight="1"/>
  <cols>
    <col min="1" max="1" width="3.83203125" style="2" customWidth="1"/>
    <col min="2" max="2" width="6.1640625" style="2" customWidth="1"/>
    <col min="3" max="3" width="11.1640625" style="2" customWidth="1"/>
    <col min="4" max="4" width="9" style="2" customWidth="1"/>
    <col min="5" max="5" width="24.33203125" style="2" customWidth="1"/>
    <col min="6" max="6" width="15.1640625" style="2" customWidth="1"/>
    <col min="7" max="7" width="16.33203125" style="2" customWidth="1"/>
    <col min="8" max="8" width="16.6640625" style="2" customWidth="1"/>
    <col min="9" max="9" width="28.1640625" style="2" customWidth="1"/>
    <col min="10" max="10" width="14" style="2" customWidth="1"/>
    <col min="11" max="11" width="11.5" style="2" customWidth="1"/>
    <col min="12" max="13" width="14" style="2" customWidth="1"/>
    <col min="14" max="16" width="22.6640625" style="2" customWidth="1"/>
    <col min="17" max="17" width="10.83203125" style="2" customWidth="1"/>
    <col min="18" max="18" width="15" style="2" customWidth="1"/>
    <col min="19" max="19" width="37.6640625" style="2" customWidth="1"/>
    <col min="20" max="20" width="2.83203125" style="2" customWidth="1"/>
    <col min="21" max="16384" width="12.6640625" style="2"/>
  </cols>
  <sheetData>
    <row r="1" spans="1:20" ht="15.75" customHeight="1">
      <c r="A1" s="11"/>
      <c r="B1" s="35"/>
      <c r="C1" s="35"/>
      <c r="D1" s="35"/>
      <c r="E1" s="35"/>
      <c r="F1" s="36"/>
      <c r="G1" s="45"/>
      <c r="H1" s="36"/>
      <c r="I1" s="36"/>
      <c r="J1" s="36"/>
      <c r="K1" s="36"/>
      <c r="L1" s="36"/>
      <c r="M1" s="36"/>
      <c r="N1" s="36"/>
      <c r="O1" s="36"/>
      <c r="P1" s="45"/>
      <c r="Q1" s="36"/>
      <c r="R1" s="36"/>
      <c r="S1" s="36"/>
      <c r="T1" s="39"/>
    </row>
    <row r="2" spans="1:20" ht="45" customHeight="1">
      <c r="A2" s="11"/>
      <c r="B2" s="55" t="s">
        <v>110</v>
      </c>
      <c r="C2" s="1"/>
      <c r="D2" s="1"/>
      <c r="E2" s="1"/>
      <c r="F2" s="46"/>
      <c r="H2" s="36"/>
      <c r="I2" s="36"/>
      <c r="J2" s="36"/>
      <c r="K2" s="36"/>
      <c r="L2" s="36"/>
      <c r="M2" s="36"/>
      <c r="N2" s="36"/>
      <c r="O2" s="36"/>
      <c r="Q2" s="36"/>
      <c r="R2" s="36"/>
      <c r="S2" s="36"/>
      <c r="T2" s="39"/>
    </row>
    <row r="3" spans="1:20" ht="15.75" customHeight="1">
      <c r="A3" s="11"/>
      <c r="B3" s="36"/>
      <c r="C3" s="36"/>
      <c r="D3" s="36"/>
      <c r="E3" s="36"/>
      <c r="F3" s="36"/>
      <c r="G3" s="45"/>
      <c r="H3" s="36"/>
      <c r="I3" s="36"/>
      <c r="J3" s="36"/>
      <c r="K3" s="36"/>
      <c r="L3" s="36"/>
      <c r="M3" s="36"/>
      <c r="N3" s="36"/>
      <c r="O3" s="36"/>
      <c r="P3" s="45"/>
      <c r="Q3" s="36"/>
      <c r="R3" s="36"/>
      <c r="S3" s="36"/>
      <c r="T3" s="39"/>
    </row>
    <row r="4" spans="1:20" ht="21" customHeight="1">
      <c r="B4" s="194" t="s">
        <v>111</v>
      </c>
      <c r="C4" s="194" t="s">
        <v>112</v>
      </c>
      <c r="D4" s="194" t="s">
        <v>113</v>
      </c>
      <c r="E4" s="194" t="s">
        <v>114</v>
      </c>
      <c r="F4" s="194" t="s">
        <v>268</v>
      </c>
      <c r="G4" s="194" t="s">
        <v>115</v>
      </c>
      <c r="H4" s="194" t="s">
        <v>116</v>
      </c>
      <c r="I4" s="194" t="s">
        <v>50</v>
      </c>
      <c r="J4" s="194" t="s">
        <v>117</v>
      </c>
      <c r="K4" s="194" t="s">
        <v>118</v>
      </c>
      <c r="L4" s="194" t="s">
        <v>119</v>
      </c>
      <c r="M4" s="194" t="s">
        <v>120</v>
      </c>
      <c r="N4" s="194" t="s">
        <v>121</v>
      </c>
      <c r="O4" s="194" t="s">
        <v>122</v>
      </c>
      <c r="P4" s="194" t="s">
        <v>123</v>
      </c>
      <c r="Q4" s="194" t="s">
        <v>124</v>
      </c>
      <c r="R4" s="194" t="s">
        <v>45</v>
      </c>
      <c r="S4" s="194" t="s">
        <v>125</v>
      </c>
      <c r="T4" s="182"/>
    </row>
    <row r="5" spans="1:20" ht="21" customHeight="1">
      <c r="A5" s="47"/>
      <c r="B5" s="195" t="s">
        <v>59</v>
      </c>
      <c r="C5" s="196" t="s">
        <v>126</v>
      </c>
      <c r="D5" s="197" t="s">
        <v>127</v>
      </c>
      <c r="E5" s="197" t="s">
        <v>128</v>
      </c>
      <c r="F5" s="198" t="s">
        <v>269</v>
      </c>
      <c r="G5" s="199" t="s">
        <v>129</v>
      </c>
      <c r="H5" s="197"/>
      <c r="I5" s="200" t="s">
        <v>330</v>
      </c>
      <c r="J5" s="201" t="s">
        <v>130</v>
      </c>
      <c r="K5" s="197" t="s">
        <v>131</v>
      </c>
      <c r="L5" s="197" t="s">
        <v>132</v>
      </c>
      <c r="M5" s="197" t="s">
        <v>133</v>
      </c>
      <c r="N5" s="202"/>
      <c r="O5" s="202"/>
      <c r="P5" s="203"/>
      <c r="Q5" s="204" t="s">
        <v>134</v>
      </c>
      <c r="R5" s="205">
        <v>45060</v>
      </c>
      <c r="S5" s="197"/>
      <c r="T5" s="39"/>
    </row>
    <row r="6" spans="1:20" ht="21" customHeight="1">
      <c r="A6" s="47"/>
      <c r="B6" s="195" t="s">
        <v>65</v>
      </c>
      <c r="C6" s="196" t="s">
        <v>26</v>
      </c>
      <c r="D6" s="197" t="s">
        <v>135</v>
      </c>
      <c r="E6" s="197" t="s">
        <v>136</v>
      </c>
      <c r="F6" s="198" t="s">
        <v>280</v>
      </c>
      <c r="G6" s="199" t="s">
        <v>137</v>
      </c>
      <c r="H6" s="197" t="s">
        <v>138</v>
      </c>
      <c r="I6" s="200" t="s">
        <v>331</v>
      </c>
      <c r="J6" s="201" t="s">
        <v>139</v>
      </c>
      <c r="K6" s="197" t="s">
        <v>131</v>
      </c>
      <c r="L6" s="197" t="s">
        <v>140</v>
      </c>
      <c r="M6" s="197" t="s">
        <v>141</v>
      </c>
      <c r="N6" s="202"/>
      <c r="O6" s="202"/>
      <c r="P6" s="206"/>
      <c r="Q6" s="204" t="s">
        <v>142</v>
      </c>
      <c r="R6" s="205">
        <v>45061</v>
      </c>
      <c r="S6" s="197"/>
      <c r="T6" s="39"/>
    </row>
    <row r="7" spans="1:20" ht="21" customHeight="1">
      <c r="A7" s="47"/>
      <c r="B7" s="195" t="s">
        <v>62</v>
      </c>
      <c r="C7" s="196" t="s">
        <v>126</v>
      </c>
      <c r="D7" s="197" t="s">
        <v>143</v>
      </c>
      <c r="E7" s="197" t="s">
        <v>144</v>
      </c>
      <c r="F7" s="198" t="s">
        <v>281</v>
      </c>
      <c r="G7" s="199" t="s">
        <v>145</v>
      </c>
      <c r="H7" s="197"/>
      <c r="I7" s="200" t="s">
        <v>332</v>
      </c>
      <c r="J7" s="201" t="s">
        <v>130</v>
      </c>
      <c r="K7" s="197" t="s">
        <v>131</v>
      </c>
      <c r="L7" s="197" t="s">
        <v>132</v>
      </c>
      <c r="M7" s="197" t="s">
        <v>146</v>
      </c>
      <c r="N7" s="202"/>
      <c r="O7" s="202"/>
      <c r="P7" s="206"/>
      <c r="Q7" s="204" t="s">
        <v>147</v>
      </c>
      <c r="R7" s="205">
        <v>45062</v>
      </c>
      <c r="S7" s="197"/>
      <c r="T7" s="39"/>
    </row>
    <row r="8" spans="1:20" ht="21" customHeight="1">
      <c r="A8" s="47"/>
      <c r="B8" s="195" t="s">
        <v>148</v>
      </c>
      <c r="C8" s="196" t="s">
        <v>149</v>
      </c>
      <c r="D8" s="197" t="s">
        <v>150</v>
      </c>
      <c r="E8" s="197" t="s">
        <v>103</v>
      </c>
      <c r="F8" s="198" t="s">
        <v>282</v>
      </c>
      <c r="G8" s="207" t="s">
        <v>151</v>
      </c>
      <c r="H8" s="197" t="s">
        <v>152</v>
      </c>
      <c r="I8" s="200" t="s">
        <v>333</v>
      </c>
      <c r="J8" s="201" t="s">
        <v>153</v>
      </c>
      <c r="K8" s="197" t="s">
        <v>131</v>
      </c>
      <c r="L8" s="197" t="s">
        <v>154</v>
      </c>
      <c r="M8" s="197" t="s">
        <v>155</v>
      </c>
      <c r="N8" s="197"/>
      <c r="O8" s="197"/>
      <c r="P8" s="208"/>
      <c r="Q8" s="204" t="s">
        <v>156</v>
      </c>
      <c r="R8" s="205">
        <v>45063</v>
      </c>
      <c r="S8" s="197"/>
      <c r="T8" s="39"/>
    </row>
    <row r="9" spans="1:20" ht="21" customHeight="1">
      <c r="A9" s="47"/>
      <c r="B9" s="195" t="s">
        <v>157</v>
      </c>
      <c r="C9" s="196" t="s">
        <v>149</v>
      </c>
      <c r="D9" s="197" t="s">
        <v>127</v>
      </c>
      <c r="E9" s="197" t="s">
        <v>158</v>
      </c>
      <c r="F9" s="198" t="s">
        <v>283</v>
      </c>
      <c r="G9" s="207" t="s">
        <v>151</v>
      </c>
      <c r="H9" s="197" t="s">
        <v>159</v>
      </c>
      <c r="I9" s="200" t="s">
        <v>334</v>
      </c>
      <c r="J9" s="201" t="s">
        <v>130</v>
      </c>
      <c r="K9" s="197" t="s">
        <v>131</v>
      </c>
      <c r="L9" s="197" t="s">
        <v>132</v>
      </c>
      <c r="M9" s="197" t="s">
        <v>160</v>
      </c>
      <c r="N9" s="202"/>
      <c r="O9" s="202"/>
      <c r="P9" s="206"/>
      <c r="Q9" s="204" t="s">
        <v>156</v>
      </c>
      <c r="R9" s="205">
        <v>45064</v>
      </c>
      <c r="S9" s="197"/>
      <c r="T9" s="39"/>
    </row>
    <row r="10" spans="1:20" ht="21" customHeight="1">
      <c r="A10" s="47"/>
      <c r="B10" s="195" t="s">
        <v>161</v>
      </c>
      <c r="C10" s="196" t="s">
        <v>126</v>
      </c>
      <c r="D10" s="197" t="s">
        <v>135</v>
      </c>
      <c r="E10" s="197" t="s">
        <v>162</v>
      </c>
      <c r="F10" s="198" t="s">
        <v>284</v>
      </c>
      <c r="G10" s="207" t="s">
        <v>129</v>
      </c>
      <c r="H10" s="197"/>
      <c r="I10" s="200" t="s">
        <v>335</v>
      </c>
      <c r="J10" s="201" t="s">
        <v>130</v>
      </c>
      <c r="K10" s="197" t="s">
        <v>131</v>
      </c>
      <c r="L10" s="197" t="s">
        <v>163</v>
      </c>
      <c r="M10" s="197" t="s">
        <v>164</v>
      </c>
      <c r="N10" s="197"/>
      <c r="O10" s="197"/>
      <c r="P10" s="206"/>
      <c r="Q10" s="204" t="s">
        <v>147</v>
      </c>
      <c r="R10" s="205">
        <v>45065</v>
      </c>
      <c r="S10" s="197"/>
      <c r="T10" s="39"/>
    </row>
    <row r="11" spans="1:20" ht="21" customHeight="1">
      <c r="A11" s="47"/>
      <c r="B11" s="195" t="s">
        <v>165</v>
      </c>
      <c r="C11" s="196" t="s">
        <v>149</v>
      </c>
      <c r="D11" s="197" t="s">
        <v>143</v>
      </c>
      <c r="E11" s="197" t="s">
        <v>166</v>
      </c>
      <c r="F11" s="198" t="s">
        <v>285</v>
      </c>
      <c r="G11" s="207" t="s">
        <v>167</v>
      </c>
      <c r="H11" s="197" t="s">
        <v>138</v>
      </c>
      <c r="I11" s="200" t="s">
        <v>336</v>
      </c>
      <c r="J11" s="201" t="s">
        <v>130</v>
      </c>
      <c r="K11" s="197" t="s">
        <v>131</v>
      </c>
      <c r="L11" s="197" t="s">
        <v>132</v>
      </c>
      <c r="M11" s="197" t="s">
        <v>133</v>
      </c>
      <c r="N11" s="202"/>
      <c r="O11" s="202"/>
      <c r="P11" s="206"/>
      <c r="Q11" s="204" t="s">
        <v>134</v>
      </c>
      <c r="R11" s="205">
        <v>45066</v>
      </c>
      <c r="S11" s="197"/>
      <c r="T11" s="39"/>
    </row>
    <row r="12" spans="1:20" ht="21" customHeight="1">
      <c r="A12" s="47"/>
      <c r="B12" s="195" t="s">
        <v>168</v>
      </c>
      <c r="C12" s="196" t="s">
        <v>149</v>
      </c>
      <c r="D12" s="197" t="s">
        <v>150</v>
      </c>
      <c r="E12" s="197" t="s">
        <v>169</v>
      </c>
      <c r="F12" s="198" t="s">
        <v>288</v>
      </c>
      <c r="G12" s="207" t="s">
        <v>170</v>
      </c>
      <c r="H12" s="197" t="s">
        <v>171</v>
      </c>
      <c r="I12" s="200" t="s">
        <v>337</v>
      </c>
      <c r="J12" s="201" t="s">
        <v>139</v>
      </c>
      <c r="K12" s="197" t="s">
        <v>131</v>
      </c>
      <c r="L12" s="197" t="s">
        <v>140</v>
      </c>
      <c r="M12" s="197" t="s">
        <v>141</v>
      </c>
      <c r="N12" s="197"/>
      <c r="O12" s="197"/>
      <c r="P12" s="206"/>
      <c r="Q12" s="204" t="s">
        <v>142</v>
      </c>
      <c r="R12" s="205">
        <v>45067</v>
      </c>
      <c r="S12" s="197"/>
      <c r="T12" s="39"/>
    </row>
    <row r="13" spans="1:20" ht="21" customHeight="1">
      <c r="A13" s="47"/>
      <c r="B13" s="195" t="s">
        <v>172</v>
      </c>
      <c r="C13" s="196" t="s">
        <v>126</v>
      </c>
      <c r="D13" s="197" t="s">
        <v>127</v>
      </c>
      <c r="E13" s="197" t="s">
        <v>173</v>
      </c>
      <c r="F13" s="198" t="s">
        <v>286</v>
      </c>
      <c r="G13" s="207" t="s">
        <v>170</v>
      </c>
      <c r="H13" s="197" t="s">
        <v>152</v>
      </c>
      <c r="I13" s="200" t="s">
        <v>338</v>
      </c>
      <c r="J13" s="201" t="s">
        <v>130</v>
      </c>
      <c r="K13" s="197" t="s">
        <v>131</v>
      </c>
      <c r="L13" s="197" t="s">
        <v>132</v>
      </c>
      <c r="M13" s="197" t="s">
        <v>146</v>
      </c>
      <c r="N13" s="202"/>
      <c r="O13" s="202"/>
      <c r="P13" s="206"/>
      <c r="Q13" s="204" t="s">
        <v>142</v>
      </c>
      <c r="R13" s="205">
        <v>45068</v>
      </c>
      <c r="S13" s="197"/>
      <c r="T13" s="39"/>
    </row>
    <row r="14" spans="1:20" ht="21" customHeight="1">
      <c r="A14" s="47"/>
      <c r="B14" s="195" t="s">
        <v>174</v>
      </c>
      <c r="C14" s="196" t="s">
        <v>149</v>
      </c>
      <c r="D14" s="197" t="s">
        <v>135</v>
      </c>
      <c r="E14" s="197" t="s">
        <v>175</v>
      </c>
      <c r="F14" s="198" t="s">
        <v>287</v>
      </c>
      <c r="G14" s="207" t="s">
        <v>129</v>
      </c>
      <c r="H14" s="197"/>
      <c r="I14" s="200" t="s">
        <v>339</v>
      </c>
      <c r="J14" s="201" t="s">
        <v>153</v>
      </c>
      <c r="K14" s="197" t="s">
        <v>131</v>
      </c>
      <c r="L14" s="197" t="s">
        <v>154</v>
      </c>
      <c r="M14" s="197" t="s">
        <v>155</v>
      </c>
      <c r="N14" s="197"/>
      <c r="O14" s="197"/>
      <c r="P14" s="206"/>
      <c r="Q14" s="204" t="s">
        <v>147</v>
      </c>
      <c r="R14" s="205">
        <v>45069</v>
      </c>
      <c r="S14" s="197"/>
      <c r="T14" s="39"/>
    </row>
    <row r="15" spans="1:20" ht="21" customHeight="1">
      <c r="A15" s="47"/>
      <c r="B15" s="195" t="s">
        <v>176</v>
      </c>
      <c r="C15" s="196" t="s">
        <v>126</v>
      </c>
      <c r="D15" s="197" t="s">
        <v>143</v>
      </c>
      <c r="E15" s="197" t="s">
        <v>177</v>
      </c>
      <c r="F15" s="198" t="s">
        <v>289</v>
      </c>
      <c r="G15" s="207" t="s">
        <v>178</v>
      </c>
      <c r="H15" s="197" t="s">
        <v>138</v>
      </c>
      <c r="I15" s="200" t="s">
        <v>340</v>
      </c>
      <c r="J15" s="201" t="s">
        <v>130</v>
      </c>
      <c r="K15" s="197" t="s">
        <v>131</v>
      </c>
      <c r="L15" s="197" t="s">
        <v>132</v>
      </c>
      <c r="M15" s="197" t="s">
        <v>160</v>
      </c>
      <c r="N15" s="209"/>
      <c r="O15" s="209"/>
      <c r="P15" s="208"/>
      <c r="Q15" s="204" t="s">
        <v>156</v>
      </c>
      <c r="R15" s="205">
        <v>45070</v>
      </c>
      <c r="S15" s="197"/>
      <c r="T15" s="39"/>
    </row>
    <row r="16" spans="1:20" ht="21" customHeight="1">
      <c r="A16" s="47"/>
      <c r="B16" s="195" t="s">
        <v>179</v>
      </c>
      <c r="C16" s="196" t="s">
        <v>126</v>
      </c>
      <c r="D16" s="197" t="s">
        <v>150</v>
      </c>
      <c r="E16" s="197" t="s">
        <v>180</v>
      </c>
      <c r="F16" s="198" t="s">
        <v>290</v>
      </c>
      <c r="G16" s="199" t="s">
        <v>181</v>
      </c>
      <c r="H16" s="209"/>
      <c r="I16" s="200" t="s">
        <v>341</v>
      </c>
      <c r="J16" s="201" t="s">
        <v>130</v>
      </c>
      <c r="K16" s="197" t="s">
        <v>131</v>
      </c>
      <c r="L16" s="197" t="s">
        <v>163</v>
      </c>
      <c r="M16" s="197" t="s">
        <v>164</v>
      </c>
      <c r="N16" s="209"/>
      <c r="O16" s="209"/>
      <c r="P16" s="206"/>
      <c r="Q16" s="204" t="s">
        <v>182</v>
      </c>
      <c r="R16" s="205">
        <v>45071</v>
      </c>
      <c r="S16" s="197"/>
      <c r="T16" s="39"/>
    </row>
    <row r="17" spans="1:20" ht="21" customHeight="1">
      <c r="A17" s="47"/>
      <c r="B17" s="195" t="s">
        <v>183</v>
      </c>
      <c r="C17" s="196" t="s">
        <v>26</v>
      </c>
      <c r="D17" s="197" t="s">
        <v>127</v>
      </c>
      <c r="E17" s="197" t="s">
        <v>184</v>
      </c>
      <c r="F17" s="198" t="s">
        <v>291</v>
      </c>
      <c r="G17" s="207" t="s">
        <v>178</v>
      </c>
      <c r="H17" s="197" t="s">
        <v>138</v>
      </c>
      <c r="I17" s="200" t="s">
        <v>342</v>
      </c>
      <c r="J17" s="201" t="s">
        <v>130</v>
      </c>
      <c r="K17" s="197" t="s">
        <v>131</v>
      </c>
      <c r="L17" s="197" t="s">
        <v>132</v>
      </c>
      <c r="M17" s="197" t="s">
        <v>133</v>
      </c>
      <c r="N17" s="209"/>
      <c r="O17" s="209"/>
      <c r="P17" s="206"/>
      <c r="Q17" s="204" t="s">
        <v>147</v>
      </c>
      <c r="R17" s="205">
        <v>45072</v>
      </c>
      <c r="S17" s="197"/>
      <c r="T17" s="39"/>
    </row>
    <row r="18" spans="1:20" ht="21" customHeight="1">
      <c r="A18" s="47"/>
      <c r="B18" s="195" t="s">
        <v>185</v>
      </c>
      <c r="C18" s="196" t="s">
        <v>126</v>
      </c>
      <c r="D18" s="197"/>
      <c r="E18" s="197" t="s">
        <v>186</v>
      </c>
      <c r="F18" s="198" t="s">
        <v>292</v>
      </c>
      <c r="G18" s="207" t="s">
        <v>178</v>
      </c>
      <c r="H18" s="197" t="s">
        <v>159</v>
      </c>
      <c r="I18" s="200" t="s">
        <v>343</v>
      </c>
      <c r="J18" s="201" t="s">
        <v>139</v>
      </c>
      <c r="K18" s="197" t="s">
        <v>131</v>
      </c>
      <c r="L18" s="197" t="s">
        <v>140</v>
      </c>
      <c r="M18" s="197" t="s">
        <v>141</v>
      </c>
      <c r="N18" s="209"/>
      <c r="O18" s="209"/>
      <c r="P18" s="206"/>
      <c r="Q18" s="204" t="s">
        <v>134</v>
      </c>
      <c r="R18" s="205">
        <v>45073</v>
      </c>
      <c r="S18" s="197"/>
      <c r="T18" s="39"/>
    </row>
    <row r="19" spans="1:20" ht="21" customHeight="1">
      <c r="A19" s="47"/>
      <c r="B19" s="195" t="s">
        <v>187</v>
      </c>
      <c r="C19" s="196" t="s">
        <v>149</v>
      </c>
      <c r="D19" s="197"/>
      <c r="E19" s="197" t="s">
        <v>188</v>
      </c>
      <c r="F19" s="198" t="s">
        <v>293</v>
      </c>
      <c r="G19" s="199" t="s">
        <v>181</v>
      </c>
      <c r="H19" s="197"/>
      <c r="I19" s="200" t="s">
        <v>344</v>
      </c>
      <c r="J19" s="201" t="s">
        <v>130</v>
      </c>
      <c r="K19" s="197" t="s">
        <v>131</v>
      </c>
      <c r="L19" s="197" t="s">
        <v>132</v>
      </c>
      <c r="M19" s="197" t="s">
        <v>146</v>
      </c>
      <c r="N19" s="209"/>
      <c r="O19" s="209"/>
      <c r="P19" s="206"/>
      <c r="Q19" s="204" t="s">
        <v>134</v>
      </c>
      <c r="R19" s="205">
        <v>45074</v>
      </c>
      <c r="S19" s="197"/>
      <c r="T19" s="39"/>
    </row>
    <row r="20" spans="1:20" ht="21" customHeight="1">
      <c r="A20" s="47"/>
      <c r="B20" s="195" t="s">
        <v>189</v>
      </c>
      <c r="C20" s="196" t="s">
        <v>149</v>
      </c>
      <c r="D20" s="197"/>
      <c r="E20" s="197" t="s">
        <v>190</v>
      </c>
      <c r="F20" s="198" t="s">
        <v>294</v>
      </c>
      <c r="G20" s="199" t="s">
        <v>129</v>
      </c>
      <c r="H20" s="197"/>
      <c r="I20" s="200" t="s">
        <v>345</v>
      </c>
      <c r="J20" s="201" t="s">
        <v>153</v>
      </c>
      <c r="K20" s="197" t="s">
        <v>131</v>
      </c>
      <c r="L20" s="197" t="s">
        <v>154</v>
      </c>
      <c r="M20" s="197" t="s">
        <v>155</v>
      </c>
      <c r="N20" s="209"/>
      <c r="O20" s="209"/>
      <c r="P20" s="206"/>
      <c r="Q20" s="204" t="s">
        <v>142</v>
      </c>
      <c r="R20" s="205">
        <v>45075</v>
      </c>
      <c r="S20" s="197"/>
      <c r="T20" s="39"/>
    </row>
    <row r="21" spans="1:20" ht="21" customHeight="1">
      <c r="A21" s="47"/>
      <c r="B21" s="195" t="s">
        <v>191</v>
      </c>
      <c r="C21" s="196" t="s">
        <v>126</v>
      </c>
      <c r="D21" s="197"/>
      <c r="E21" s="197" t="s">
        <v>162</v>
      </c>
      <c r="F21" s="198" t="s">
        <v>295</v>
      </c>
      <c r="G21" s="199" t="s">
        <v>137</v>
      </c>
      <c r="H21" s="197" t="s">
        <v>138</v>
      </c>
      <c r="I21" s="200" t="s">
        <v>346</v>
      </c>
      <c r="J21" s="201" t="s">
        <v>130</v>
      </c>
      <c r="K21" s="197" t="s">
        <v>131</v>
      </c>
      <c r="L21" s="197" t="s">
        <v>132</v>
      </c>
      <c r="M21" s="197" t="s">
        <v>160</v>
      </c>
      <c r="N21" s="209"/>
      <c r="O21" s="209"/>
      <c r="P21" s="206"/>
      <c r="Q21" s="204" t="s">
        <v>147</v>
      </c>
      <c r="R21" s="205">
        <v>45076</v>
      </c>
      <c r="S21" s="197"/>
      <c r="T21" s="39"/>
    </row>
    <row r="22" spans="1:20" ht="21" customHeight="1">
      <c r="A22" s="47"/>
      <c r="B22" s="195" t="s">
        <v>192</v>
      </c>
      <c r="C22" s="196" t="s">
        <v>149</v>
      </c>
      <c r="D22" s="197"/>
      <c r="E22" s="197" t="s">
        <v>166</v>
      </c>
      <c r="F22" s="198" t="s">
        <v>296</v>
      </c>
      <c r="G22" s="199" t="s">
        <v>145</v>
      </c>
      <c r="H22" s="197"/>
      <c r="I22" s="200" t="s">
        <v>347</v>
      </c>
      <c r="J22" s="201" t="s">
        <v>130</v>
      </c>
      <c r="K22" s="197" t="s">
        <v>131</v>
      </c>
      <c r="L22" s="197" t="s">
        <v>163</v>
      </c>
      <c r="M22" s="197" t="s">
        <v>164</v>
      </c>
      <c r="N22" s="209"/>
      <c r="O22" s="209"/>
      <c r="P22" s="208"/>
      <c r="Q22" s="204" t="s">
        <v>156</v>
      </c>
      <c r="R22" s="205">
        <v>45077</v>
      </c>
      <c r="S22" s="197"/>
      <c r="T22" s="39"/>
    </row>
    <row r="23" spans="1:20" ht="21" customHeight="1">
      <c r="A23" s="47"/>
      <c r="B23" s="195" t="s">
        <v>193</v>
      </c>
      <c r="C23" s="196" t="s">
        <v>149</v>
      </c>
      <c r="D23" s="197"/>
      <c r="E23" s="197" t="s">
        <v>169</v>
      </c>
      <c r="F23" s="198" t="s">
        <v>297</v>
      </c>
      <c r="G23" s="207" t="s">
        <v>151</v>
      </c>
      <c r="H23" s="197" t="s">
        <v>152</v>
      </c>
      <c r="I23" s="200" t="s">
        <v>348</v>
      </c>
      <c r="J23" s="201" t="s">
        <v>130</v>
      </c>
      <c r="K23" s="197" t="s">
        <v>131</v>
      </c>
      <c r="L23" s="197" t="s">
        <v>132</v>
      </c>
      <c r="M23" s="197" t="s">
        <v>133</v>
      </c>
      <c r="N23" s="209"/>
      <c r="O23" s="209"/>
      <c r="P23" s="206"/>
      <c r="Q23" s="204" t="s">
        <v>156</v>
      </c>
      <c r="R23" s="205">
        <v>45078</v>
      </c>
      <c r="S23" s="197"/>
      <c r="T23" s="39"/>
    </row>
    <row r="24" spans="1:20" ht="21" customHeight="1">
      <c r="A24" s="47"/>
      <c r="B24" s="195" t="s">
        <v>194</v>
      </c>
      <c r="C24" s="196" t="s">
        <v>26</v>
      </c>
      <c r="D24" s="197"/>
      <c r="E24" s="197" t="s">
        <v>173</v>
      </c>
      <c r="F24" s="198" t="s">
        <v>298</v>
      </c>
      <c r="G24" s="207" t="s">
        <v>151</v>
      </c>
      <c r="H24" s="197" t="s">
        <v>159</v>
      </c>
      <c r="I24" s="200" t="s">
        <v>349</v>
      </c>
      <c r="J24" s="201" t="s">
        <v>139</v>
      </c>
      <c r="K24" s="197" t="s">
        <v>131</v>
      </c>
      <c r="L24" s="197" t="s">
        <v>140</v>
      </c>
      <c r="M24" s="197" t="s">
        <v>141</v>
      </c>
      <c r="N24" s="197"/>
      <c r="O24" s="197"/>
      <c r="P24" s="206"/>
      <c r="Q24" s="204" t="s">
        <v>147</v>
      </c>
      <c r="R24" s="205">
        <v>45079</v>
      </c>
      <c r="S24" s="197"/>
      <c r="T24" s="39"/>
    </row>
    <row r="25" spans="1:20" ht="21" customHeight="1">
      <c r="A25" s="47"/>
      <c r="B25" s="195" t="s">
        <v>195</v>
      </c>
      <c r="C25" s="196" t="s">
        <v>149</v>
      </c>
      <c r="D25" s="197"/>
      <c r="E25" s="197" t="s">
        <v>196</v>
      </c>
      <c r="F25" s="198" t="s">
        <v>299</v>
      </c>
      <c r="G25" s="207" t="s">
        <v>129</v>
      </c>
      <c r="H25" s="197"/>
      <c r="I25" s="200" t="s">
        <v>350</v>
      </c>
      <c r="J25" s="201" t="s">
        <v>130</v>
      </c>
      <c r="K25" s="197" t="s">
        <v>131</v>
      </c>
      <c r="L25" s="197" t="s">
        <v>132</v>
      </c>
      <c r="M25" s="197" t="s">
        <v>146</v>
      </c>
      <c r="N25" s="197"/>
      <c r="O25" s="197"/>
      <c r="P25" s="206"/>
      <c r="Q25" s="204" t="s">
        <v>134</v>
      </c>
      <c r="R25" s="205">
        <v>45080</v>
      </c>
      <c r="S25" s="197"/>
      <c r="T25" s="39"/>
    </row>
    <row r="26" spans="1:20" ht="21" customHeight="1">
      <c r="A26" s="47"/>
      <c r="B26" s="195" t="s">
        <v>197</v>
      </c>
      <c r="C26" s="196" t="s">
        <v>126</v>
      </c>
      <c r="D26" s="197"/>
      <c r="E26" s="197" t="s">
        <v>177</v>
      </c>
      <c r="F26" s="198" t="s">
        <v>300</v>
      </c>
      <c r="G26" s="207" t="s">
        <v>167</v>
      </c>
      <c r="H26" s="197" t="s">
        <v>138</v>
      </c>
      <c r="I26" s="200" t="s">
        <v>351</v>
      </c>
      <c r="J26" s="201" t="s">
        <v>153</v>
      </c>
      <c r="K26" s="197" t="s">
        <v>131</v>
      </c>
      <c r="L26" s="197" t="s">
        <v>154</v>
      </c>
      <c r="M26" s="197" t="s">
        <v>155</v>
      </c>
      <c r="N26" s="197"/>
      <c r="O26" s="197"/>
      <c r="P26" s="206"/>
      <c r="Q26" s="204" t="s">
        <v>134</v>
      </c>
      <c r="R26" s="205">
        <v>45081</v>
      </c>
      <c r="S26" s="197"/>
      <c r="T26" s="39"/>
    </row>
    <row r="27" spans="1:20" ht="21" customHeight="1">
      <c r="A27" s="47"/>
      <c r="B27" s="195" t="s">
        <v>198</v>
      </c>
      <c r="C27" s="196" t="s">
        <v>126</v>
      </c>
      <c r="D27" s="197"/>
      <c r="E27" s="197" t="s">
        <v>128</v>
      </c>
      <c r="F27" s="198" t="s">
        <v>301</v>
      </c>
      <c r="G27" s="207" t="s">
        <v>170</v>
      </c>
      <c r="H27" s="197" t="s">
        <v>171</v>
      </c>
      <c r="I27" s="200" t="s">
        <v>352</v>
      </c>
      <c r="J27" s="201" t="s">
        <v>130</v>
      </c>
      <c r="K27" s="197" t="s">
        <v>131</v>
      </c>
      <c r="L27" s="197" t="s">
        <v>132</v>
      </c>
      <c r="M27" s="197" t="s">
        <v>160</v>
      </c>
      <c r="N27" s="197"/>
      <c r="O27" s="197"/>
      <c r="P27" s="206"/>
      <c r="Q27" s="204" t="s">
        <v>142</v>
      </c>
      <c r="R27" s="205">
        <v>45082</v>
      </c>
      <c r="S27" s="197"/>
      <c r="T27" s="39"/>
    </row>
    <row r="28" spans="1:20" ht="21" customHeight="1">
      <c r="A28" s="47"/>
      <c r="B28" s="195" t="s">
        <v>199</v>
      </c>
      <c r="C28" s="196" t="s">
        <v>26</v>
      </c>
      <c r="D28" s="197"/>
      <c r="E28" s="197" t="s">
        <v>200</v>
      </c>
      <c r="F28" s="198" t="s">
        <v>302</v>
      </c>
      <c r="G28" s="207" t="s">
        <v>170</v>
      </c>
      <c r="H28" s="197" t="s">
        <v>152</v>
      </c>
      <c r="I28" s="200" t="s">
        <v>353</v>
      </c>
      <c r="J28" s="201" t="s">
        <v>130</v>
      </c>
      <c r="K28" s="197" t="s">
        <v>131</v>
      </c>
      <c r="L28" s="197" t="s">
        <v>163</v>
      </c>
      <c r="M28" s="197" t="s">
        <v>164</v>
      </c>
      <c r="N28" s="197"/>
      <c r="O28" s="197"/>
      <c r="P28" s="206"/>
      <c r="Q28" s="204" t="s">
        <v>147</v>
      </c>
      <c r="R28" s="205">
        <v>45083</v>
      </c>
      <c r="S28" s="197"/>
      <c r="T28" s="39"/>
    </row>
    <row r="29" spans="1:20" ht="21" customHeight="1">
      <c r="A29" s="47"/>
      <c r="B29" s="195" t="s">
        <v>201</v>
      </c>
      <c r="C29" s="196" t="s">
        <v>126</v>
      </c>
      <c r="D29" s="197"/>
      <c r="E29" s="197" t="s">
        <v>144</v>
      </c>
      <c r="F29" s="198" t="s">
        <v>303</v>
      </c>
      <c r="G29" s="207" t="s">
        <v>129</v>
      </c>
      <c r="H29" s="197"/>
      <c r="I29" s="200" t="s">
        <v>354</v>
      </c>
      <c r="J29" s="201" t="s">
        <v>130</v>
      </c>
      <c r="K29" s="197" t="s">
        <v>131</v>
      </c>
      <c r="L29" s="197" t="s">
        <v>132</v>
      </c>
      <c r="M29" s="197" t="s">
        <v>133</v>
      </c>
      <c r="N29" s="197"/>
      <c r="O29" s="197"/>
      <c r="P29" s="208"/>
      <c r="Q29" s="204" t="s">
        <v>156</v>
      </c>
      <c r="R29" s="205">
        <v>45084</v>
      </c>
      <c r="S29" s="197"/>
      <c r="T29" s="39"/>
    </row>
    <row r="30" spans="1:20" ht="21" customHeight="1">
      <c r="A30" s="47"/>
      <c r="B30" s="195" t="s">
        <v>202</v>
      </c>
      <c r="C30" s="196" t="s">
        <v>149</v>
      </c>
      <c r="D30" s="197"/>
      <c r="E30" s="197" t="s">
        <v>103</v>
      </c>
      <c r="F30" s="198" t="s">
        <v>304</v>
      </c>
      <c r="G30" s="207" t="s">
        <v>178</v>
      </c>
      <c r="H30" s="197" t="s">
        <v>138</v>
      </c>
      <c r="I30" s="200" t="s">
        <v>355</v>
      </c>
      <c r="J30" s="201" t="s">
        <v>139</v>
      </c>
      <c r="K30" s="197" t="s">
        <v>131</v>
      </c>
      <c r="L30" s="197" t="s">
        <v>140</v>
      </c>
      <c r="M30" s="197" t="s">
        <v>141</v>
      </c>
      <c r="N30" s="197"/>
      <c r="O30" s="197"/>
      <c r="P30" s="206"/>
      <c r="Q30" s="204" t="s">
        <v>156</v>
      </c>
      <c r="R30" s="205">
        <v>45085</v>
      </c>
      <c r="S30" s="197"/>
      <c r="T30" s="39"/>
    </row>
    <row r="31" spans="1:20" ht="21" customHeight="1">
      <c r="A31" s="47"/>
      <c r="B31" s="195" t="s">
        <v>203</v>
      </c>
      <c r="C31" s="196" t="s">
        <v>149</v>
      </c>
      <c r="D31" s="197"/>
      <c r="E31" s="197" t="s">
        <v>204</v>
      </c>
      <c r="F31" s="198" t="s">
        <v>305</v>
      </c>
      <c r="G31" s="199" t="s">
        <v>181</v>
      </c>
      <c r="H31" s="209"/>
      <c r="I31" s="200" t="s">
        <v>356</v>
      </c>
      <c r="J31" s="201" t="s">
        <v>130</v>
      </c>
      <c r="K31" s="197" t="s">
        <v>131</v>
      </c>
      <c r="L31" s="197" t="s">
        <v>132</v>
      </c>
      <c r="M31" s="197" t="s">
        <v>146</v>
      </c>
      <c r="N31" s="197"/>
      <c r="O31" s="197"/>
      <c r="P31" s="206"/>
      <c r="Q31" s="204" t="s">
        <v>147</v>
      </c>
      <c r="R31" s="205">
        <v>45086</v>
      </c>
      <c r="S31" s="197"/>
      <c r="T31" s="39"/>
    </row>
    <row r="32" spans="1:20" ht="21" customHeight="1">
      <c r="A32" s="47"/>
      <c r="B32" s="195" t="s">
        <v>205</v>
      </c>
      <c r="C32" s="196" t="s">
        <v>126</v>
      </c>
      <c r="D32" s="197"/>
      <c r="E32" s="197" t="s">
        <v>162</v>
      </c>
      <c r="F32" s="198" t="s">
        <v>306</v>
      </c>
      <c r="G32" s="207" t="s">
        <v>178</v>
      </c>
      <c r="H32" s="197" t="s">
        <v>138</v>
      </c>
      <c r="I32" s="200" t="s">
        <v>357</v>
      </c>
      <c r="J32" s="201" t="s">
        <v>153</v>
      </c>
      <c r="K32" s="197" t="s">
        <v>131</v>
      </c>
      <c r="L32" s="197" t="s">
        <v>154</v>
      </c>
      <c r="M32" s="197" t="s">
        <v>155</v>
      </c>
      <c r="N32" s="197"/>
      <c r="O32" s="197"/>
      <c r="P32" s="206"/>
      <c r="Q32" s="204" t="s">
        <v>134</v>
      </c>
      <c r="R32" s="205">
        <v>45087</v>
      </c>
      <c r="S32" s="197"/>
      <c r="T32" s="39"/>
    </row>
    <row r="33" spans="1:20" ht="21" customHeight="1">
      <c r="A33" s="47"/>
      <c r="B33" s="195" t="s">
        <v>206</v>
      </c>
      <c r="C33" s="196" t="s">
        <v>149</v>
      </c>
      <c r="D33" s="197"/>
      <c r="E33" s="197" t="s">
        <v>166</v>
      </c>
      <c r="F33" s="198" t="s">
        <v>307</v>
      </c>
      <c r="G33" s="207" t="s">
        <v>178</v>
      </c>
      <c r="H33" s="197" t="s">
        <v>159</v>
      </c>
      <c r="I33" s="200" t="s">
        <v>358</v>
      </c>
      <c r="J33" s="201" t="s">
        <v>130</v>
      </c>
      <c r="K33" s="197" t="s">
        <v>131</v>
      </c>
      <c r="L33" s="197" t="s">
        <v>132</v>
      </c>
      <c r="M33" s="197" t="s">
        <v>160</v>
      </c>
      <c r="N33" s="197"/>
      <c r="O33" s="197"/>
      <c r="P33" s="206"/>
      <c r="Q33" s="204" t="s">
        <v>134</v>
      </c>
      <c r="R33" s="205">
        <v>45088</v>
      </c>
      <c r="S33" s="197"/>
      <c r="T33" s="39"/>
    </row>
    <row r="34" spans="1:20" ht="21" customHeight="1">
      <c r="A34" s="47"/>
      <c r="B34" s="195" t="s">
        <v>207</v>
      </c>
      <c r="C34" s="196" t="s">
        <v>149</v>
      </c>
      <c r="D34" s="197"/>
      <c r="E34" s="197" t="s">
        <v>169</v>
      </c>
      <c r="F34" s="198" t="s">
        <v>308</v>
      </c>
      <c r="G34" s="199" t="s">
        <v>181</v>
      </c>
      <c r="H34" s="197"/>
      <c r="I34" s="200" t="s">
        <v>359</v>
      </c>
      <c r="J34" s="201" t="s">
        <v>130</v>
      </c>
      <c r="K34" s="197" t="s">
        <v>131</v>
      </c>
      <c r="L34" s="197" t="s">
        <v>163</v>
      </c>
      <c r="M34" s="197" t="s">
        <v>164</v>
      </c>
      <c r="N34" s="197"/>
      <c r="O34" s="197"/>
      <c r="P34" s="206"/>
      <c r="Q34" s="204" t="s">
        <v>142</v>
      </c>
      <c r="R34" s="205">
        <v>45089</v>
      </c>
      <c r="S34" s="197"/>
      <c r="T34" s="39"/>
    </row>
    <row r="35" spans="1:20" ht="21" customHeight="1">
      <c r="A35" s="47"/>
      <c r="B35" s="195" t="s">
        <v>208</v>
      </c>
      <c r="C35" s="196" t="s">
        <v>126</v>
      </c>
      <c r="D35" s="197"/>
      <c r="E35" s="197" t="s">
        <v>173</v>
      </c>
      <c r="F35" s="198" t="s">
        <v>309</v>
      </c>
      <c r="G35" s="199" t="s">
        <v>129</v>
      </c>
      <c r="H35" s="197"/>
      <c r="I35" s="200" t="s">
        <v>360</v>
      </c>
      <c r="J35" s="201" t="s">
        <v>130</v>
      </c>
      <c r="K35" s="197" t="s">
        <v>131</v>
      </c>
      <c r="L35" s="197" t="s">
        <v>132</v>
      </c>
      <c r="M35" s="197" t="s">
        <v>133</v>
      </c>
      <c r="N35" s="197"/>
      <c r="O35" s="197"/>
      <c r="P35" s="206"/>
      <c r="Q35" s="204" t="s">
        <v>147</v>
      </c>
      <c r="R35" s="205">
        <v>45090</v>
      </c>
      <c r="S35" s="197"/>
      <c r="T35" s="39"/>
    </row>
    <row r="36" spans="1:20" ht="21" customHeight="1">
      <c r="A36" s="47"/>
      <c r="B36" s="195" t="s">
        <v>209</v>
      </c>
      <c r="C36" s="196" t="s">
        <v>149</v>
      </c>
      <c r="D36" s="197"/>
      <c r="E36" s="197" t="s">
        <v>175</v>
      </c>
      <c r="F36" s="198" t="s">
        <v>310</v>
      </c>
      <c r="G36" s="199" t="s">
        <v>137</v>
      </c>
      <c r="H36" s="197" t="s">
        <v>138</v>
      </c>
      <c r="I36" s="200" t="s">
        <v>361</v>
      </c>
      <c r="J36" s="201" t="s">
        <v>139</v>
      </c>
      <c r="K36" s="197" t="s">
        <v>131</v>
      </c>
      <c r="L36" s="197" t="s">
        <v>140</v>
      </c>
      <c r="M36" s="197" t="s">
        <v>141</v>
      </c>
      <c r="N36" s="197"/>
      <c r="O36" s="197"/>
      <c r="P36" s="208"/>
      <c r="Q36" s="204" t="s">
        <v>156</v>
      </c>
      <c r="R36" s="205">
        <v>45091</v>
      </c>
      <c r="S36" s="197"/>
      <c r="T36" s="39"/>
    </row>
    <row r="37" spans="1:20" ht="21" customHeight="1">
      <c r="A37" s="47"/>
      <c r="B37" s="195" t="s">
        <v>210</v>
      </c>
      <c r="C37" s="196" t="s">
        <v>26</v>
      </c>
      <c r="D37" s="197"/>
      <c r="E37" s="197" t="s">
        <v>177</v>
      </c>
      <c r="F37" s="198" t="s">
        <v>311</v>
      </c>
      <c r="G37" s="199" t="s">
        <v>145</v>
      </c>
      <c r="H37" s="197"/>
      <c r="I37" s="200" t="s">
        <v>362</v>
      </c>
      <c r="J37" s="201" t="s">
        <v>130</v>
      </c>
      <c r="K37" s="197" t="s">
        <v>131</v>
      </c>
      <c r="L37" s="197" t="s">
        <v>132</v>
      </c>
      <c r="M37" s="197" t="s">
        <v>146</v>
      </c>
      <c r="N37" s="197"/>
      <c r="O37" s="197"/>
      <c r="P37" s="206"/>
      <c r="Q37" s="204" t="s">
        <v>156</v>
      </c>
      <c r="R37" s="205">
        <v>45092</v>
      </c>
      <c r="S37" s="197"/>
      <c r="T37" s="39"/>
    </row>
    <row r="38" spans="1:20" ht="21" customHeight="1">
      <c r="A38" s="47"/>
      <c r="B38" s="195" t="s">
        <v>211</v>
      </c>
      <c r="C38" s="196" t="s">
        <v>149</v>
      </c>
      <c r="D38" s="197"/>
      <c r="E38" s="197" t="s">
        <v>128</v>
      </c>
      <c r="F38" s="198" t="s">
        <v>312</v>
      </c>
      <c r="G38" s="207" t="s">
        <v>151</v>
      </c>
      <c r="H38" s="197" t="s">
        <v>152</v>
      </c>
      <c r="I38" s="200" t="s">
        <v>363</v>
      </c>
      <c r="J38" s="201" t="s">
        <v>153</v>
      </c>
      <c r="K38" s="197" t="s">
        <v>131</v>
      </c>
      <c r="L38" s="197" t="s">
        <v>154</v>
      </c>
      <c r="M38" s="197" t="s">
        <v>155</v>
      </c>
      <c r="N38" s="197"/>
      <c r="O38" s="197"/>
      <c r="P38" s="206"/>
      <c r="Q38" s="204" t="s">
        <v>147</v>
      </c>
      <c r="R38" s="205">
        <v>45093</v>
      </c>
      <c r="S38" s="197"/>
      <c r="T38" s="39"/>
    </row>
    <row r="39" spans="1:20" ht="21" customHeight="1">
      <c r="A39" s="47"/>
      <c r="B39" s="195" t="s">
        <v>212</v>
      </c>
      <c r="C39" s="196" t="s">
        <v>126</v>
      </c>
      <c r="D39" s="197"/>
      <c r="E39" s="197" t="s">
        <v>136</v>
      </c>
      <c r="F39" s="198" t="s">
        <v>313</v>
      </c>
      <c r="G39" s="207" t="s">
        <v>151</v>
      </c>
      <c r="H39" s="197" t="s">
        <v>159</v>
      </c>
      <c r="I39" s="200" t="s">
        <v>364</v>
      </c>
      <c r="J39" s="201" t="s">
        <v>130</v>
      </c>
      <c r="K39" s="197" t="s">
        <v>131</v>
      </c>
      <c r="L39" s="197" t="s">
        <v>132</v>
      </c>
      <c r="M39" s="197" t="s">
        <v>160</v>
      </c>
      <c r="N39" s="197"/>
      <c r="O39" s="197"/>
      <c r="P39" s="206"/>
      <c r="Q39" s="204" t="s">
        <v>134</v>
      </c>
      <c r="R39" s="205">
        <v>45094</v>
      </c>
      <c r="S39" s="197"/>
      <c r="T39" s="39"/>
    </row>
    <row r="40" spans="1:20" ht="21" customHeight="1">
      <c r="A40" s="47"/>
      <c r="B40" s="195" t="s">
        <v>213</v>
      </c>
      <c r="C40" s="196" t="s">
        <v>149</v>
      </c>
      <c r="D40" s="197"/>
      <c r="E40" s="197" t="s">
        <v>144</v>
      </c>
      <c r="F40" s="198" t="s">
        <v>314</v>
      </c>
      <c r="G40" s="207" t="s">
        <v>129</v>
      </c>
      <c r="H40" s="197"/>
      <c r="I40" s="200" t="s">
        <v>365</v>
      </c>
      <c r="J40" s="201" t="s">
        <v>130</v>
      </c>
      <c r="K40" s="197" t="s">
        <v>131</v>
      </c>
      <c r="L40" s="197" t="s">
        <v>163</v>
      </c>
      <c r="M40" s="197" t="s">
        <v>164</v>
      </c>
      <c r="N40" s="197"/>
      <c r="O40" s="197"/>
      <c r="P40" s="206"/>
      <c r="Q40" s="204" t="s">
        <v>134</v>
      </c>
      <c r="R40" s="205">
        <v>45095</v>
      </c>
      <c r="S40" s="197"/>
      <c r="T40" s="39"/>
    </row>
    <row r="41" spans="1:20" ht="21" customHeight="1">
      <c r="A41" s="47"/>
      <c r="B41" s="195" t="s">
        <v>214</v>
      </c>
      <c r="C41" s="196" t="s">
        <v>126</v>
      </c>
      <c r="D41" s="197"/>
      <c r="E41" s="197" t="s">
        <v>103</v>
      </c>
      <c r="F41" s="198" t="s">
        <v>315</v>
      </c>
      <c r="G41" s="207" t="s">
        <v>167</v>
      </c>
      <c r="H41" s="197" t="s">
        <v>138</v>
      </c>
      <c r="I41" s="200" t="s">
        <v>366</v>
      </c>
      <c r="J41" s="201" t="s">
        <v>130</v>
      </c>
      <c r="K41" s="197" t="s">
        <v>131</v>
      </c>
      <c r="L41" s="197" t="s">
        <v>132</v>
      </c>
      <c r="M41" s="197" t="s">
        <v>133</v>
      </c>
      <c r="N41" s="197"/>
      <c r="O41" s="197"/>
      <c r="P41" s="206"/>
      <c r="Q41" s="204" t="s">
        <v>142</v>
      </c>
      <c r="R41" s="205">
        <v>45096</v>
      </c>
      <c r="S41" s="197"/>
      <c r="T41" s="39"/>
    </row>
    <row r="42" spans="1:20" ht="21" customHeight="1">
      <c r="A42" s="47"/>
      <c r="B42" s="195" t="s">
        <v>215</v>
      </c>
      <c r="C42" s="196" t="s">
        <v>126</v>
      </c>
      <c r="D42" s="197"/>
      <c r="E42" s="197" t="s">
        <v>204</v>
      </c>
      <c r="F42" s="198" t="s">
        <v>316</v>
      </c>
      <c r="G42" s="207" t="s">
        <v>170</v>
      </c>
      <c r="H42" s="197" t="s">
        <v>171</v>
      </c>
      <c r="I42" s="200" t="s">
        <v>367</v>
      </c>
      <c r="J42" s="201" t="s">
        <v>139</v>
      </c>
      <c r="K42" s="197" t="s">
        <v>131</v>
      </c>
      <c r="L42" s="197" t="s">
        <v>140</v>
      </c>
      <c r="M42" s="197" t="s">
        <v>141</v>
      </c>
      <c r="N42" s="197"/>
      <c r="O42" s="197"/>
      <c r="P42" s="206"/>
      <c r="Q42" s="204" t="s">
        <v>147</v>
      </c>
      <c r="R42" s="205">
        <v>45097</v>
      </c>
      <c r="S42" s="197"/>
      <c r="T42" s="39"/>
    </row>
    <row r="43" spans="1:20" ht="21" customHeight="1">
      <c r="A43" s="47"/>
      <c r="B43" s="195" t="s">
        <v>216</v>
      </c>
      <c r="C43" s="196" t="s">
        <v>149</v>
      </c>
      <c r="D43" s="197"/>
      <c r="E43" s="197" t="s">
        <v>128</v>
      </c>
      <c r="F43" s="198" t="s">
        <v>317</v>
      </c>
      <c r="G43" s="207" t="s">
        <v>170</v>
      </c>
      <c r="H43" s="197" t="s">
        <v>152</v>
      </c>
      <c r="I43" s="200" t="s">
        <v>368</v>
      </c>
      <c r="J43" s="201" t="s">
        <v>130</v>
      </c>
      <c r="K43" s="197" t="s">
        <v>131</v>
      </c>
      <c r="L43" s="197" t="s">
        <v>132</v>
      </c>
      <c r="M43" s="197" t="s">
        <v>146</v>
      </c>
      <c r="N43" s="197"/>
      <c r="O43" s="197"/>
      <c r="P43" s="208"/>
      <c r="Q43" s="204" t="s">
        <v>156</v>
      </c>
      <c r="R43" s="205">
        <v>45098</v>
      </c>
      <c r="S43" s="197"/>
      <c r="T43" s="39"/>
    </row>
    <row r="44" spans="1:20" ht="21" customHeight="1">
      <c r="A44" s="47"/>
      <c r="B44" s="195" t="s">
        <v>217</v>
      </c>
      <c r="C44" s="196" t="s">
        <v>126</v>
      </c>
      <c r="D44" s="197"/>
      <c r="E44" s="197" t="s">
        <v>318</v>
      </c>
      <c r="F44" s="198" t="s">
        <v>319</v>
      </c>
      <c r="G44" s="207" t="s">
        <v>129</v>
      </c>
      <c r="H44" s="197"/>
      <c r="I44" s="200" t="s">
        <v>369</v>
      </c>
      <c r="J44" s="201" t="s">
        <v>153</v>
      </c>
      <c r="K44" s="197" t="s">
        <v>131</v>
      </c>
      <c r="L44" s="197" t="s">
        <v>154</v>
      </c>
      <c r="M44" s="197" t="s">
        <v>155</v>
      </c>
      <c r="N44" s="197"/>
      <c r="O44" s="197"/>
      <c r="P44" s="206"/>
      <c r="Q44" s="204" t="s">
        <v>156</v>
      </c>
      <c r="R44" s="205">
        <v>45099</v>
      </c>
      <c r="S44" s="197"/>
      <c r="T44" s="39"/>
    </row>
    <row r="45" spans="1:20" ht="21" customHeight="1">
      <c r="A45" s="47"/>
      <c r="B45" s="195" t="s">
        <v>218</v>
      </c>
      <c r="C45" s="196" t="s">
        <v>126</v>
      </c>
      <c r="D45" s="197"/>
      <c r="E45" s="197" t="s">
        <v>136</v>
      </c>
      <c r="F45" s="198" t="s">
        <v>320</v>
      </c>
      <c r="G45" s="207" t="s">
        <v>178</v>
      </c>
      <c r="H45" s="197" t="s">
        <v>138</v>
      </c>
      <c r="I45" s="200" t="s">
        <v>370</v>
      </c>
      <c r="J45" s="201" t="s">
        <v>130</v>
      </c>
      <c r="K45" s="197" t="s">
        <v>131</v>
      </c>
      <c r="L45" s="197" t="s">
        <v>132</v>
      </c>
      <c r="M45" s="197" t="s">
        <v>160</v>
      </c>
      <c r="N45" s="197"/>
      <c r="O45" s="197"/>
      <c r="P45" s="206"/>
      <c r="Q45" s="204" t="s">
        <v>147</v>
      </c>
      <c r="R45" s="205">
        <v>45100</v>
      </c>
      <c r="S45" s="197"/>
      <c r="T45" s="39"/>
    </row>
    <row r="46" spans="1:20" ht="21" customHeight="1">
      <c r="A46" s="47"/>
      <c r="B46" s="195" t="s">
        <v>219</v>
      </c>
      <c r="C46" s="196" t="s">
        <v>149</v>
      </c>
      <c r="D46" s="197"/>
      <c r="E46" s="197" t="s">
        <v>144</v>
      </c>
      <c r="F46" s="198" t="s">
        <v>321</v>
      </c>
      <c r="G46" s="199" t="s">
        <v>181</v>
      </c>
      <c r="H46" s="209"/>
      <c r="I46" s="200" t="s">
        <v>371</v>
      </c>
      <c r="J46" s="201" t="s">
        <v>130</v>
      </c>
      <c r="K46" s="197" t="s">
        <v>131</v>
      </c>
      <c r="L46" s="197" t="s">
        <v>163</v>
      </c>
      <c r="M46" s="197" t="s">
        <v>164</v>
      </c>
      <c r="N46" s="197"/>
      <c r="O46" s="197"/>
      <c r="P46" s="206"/>
      <c r="Q46" s="204" t="s">
        <v>134</v>
      </c>
      <c r="R46" s="205">
        <v>45101</v>
      </c>
      <c r="S46" s="197"/>
      <c r="T46" s="39"/>
    </row>
    <row r="47" spans="1:20" ht="21" customHeight="1">
      <c r="A47" s="47"/>
      <c r="B47" s="195" t="s">
        <v>220</v>
      </c>
      <c r="C47" s="196" t="s">
        <v>126</v>
      </c>
      <c r="D47" s="197"/>
      <c r="E47" s="197" t="s">
        <v>103</v>
      </c>
      <c r="F47" s="198" t="s">
        <v>322</v>
      </c>
      <c r="G47" s="207" t="s">
        <v>178</v>
      </c>
      <c r="H47" s="197" t="s">
        <v>138</v>
      </c>
      <c r="I47" s="200" t="s">
        <v>372</v>
      </c>
      <c r="J47" s="201" t="s">
        <v>130</v>
      </c>
      <c r="K47" s="197" t="s">
        <v>131</v>
      </c>
      <c r="L47" s="197" t="s">
        <v>132</v>
      </c>
      <c r="M47" s="197" t="s">
        <v>133</v>
      </c>
      <c r="N47" s="197"/>
      <c r="O47" s="197"/>
      <c r="P47" s="206"/>
      <c r="Q47" s="204" t="s">
        <v>134</v>
      </c>
      <c r="R47" s="205">
        <v>45102</v>
      </c>
      <c r="S47" s="197"/>
      <c r="T47" s="39"/>
    </row>
    <row r="48" spans="1:20" ht="21" customHeight="1">
      <c r="A48" s="47"/>
      <c r="B48" s="195" t="s">
        <v>221</v>
      </c>
      <c r="C48" s="196" t="s">
        <v>126</v>
      </c>
      <c r="D48" s="197"/>
      <c r="E48" s="197" t="s">
        <v>204</v>
      </c>
      <c r="F48" s="198" t="s">
        <v>323</v>
      </c>
      <c r="G48" s="207" t="s">
        <v>178</v>
      </c>
      <c r="H48" s="197" t="s">
        <v>159</v>
      </c>
      <c r="I48" s="200" t="s">
        <v>373</v>
      </c>
      <c r="J48" s="201" t="s">
        <v>139</v>
      </c>
      <c r="K48" s="197" t="s">
        <v>131</v>
      </c>
      <c r="L48" s="197" t="s">
        <v>140</v>
      </c>
      <c r="M48" s="197" t="s">
        <v>141</v>
      </c>
      <c r="N48" s="197"/>
      <c r="O48" s="197"/>
      <c r="P48" s="206"/>
      <c r="Q48" s="204" t="s">
        <v>142</v>
      </c>
      <c r="R48" s="205">
        <v>45103</v>
      </c>
      <c r="S48" s="197"/>
      <c r="T48" s="39"/>
    </row>
    <row r="49" spans="1:20" ht="21" customHeight="1">
      <c r="A49" s="47"/>
      <c r="B49" s="195" t="s">
        <v>222</v>
      </c>
      <c r="C49" s="196" t="s">
        <v>149</v>
      </c>
      <c r="D49" s="197"/>
      <c r="E49" s="197" t="s">
        <v>162</v>
      </c>
      <c r="F49" s="198" t="s">
        <v>324</v>
      </c>
      <c r="G49" s="199" t="s">
        <v>181</v>
      </c>
      <c r="H49" s="197"/>
      <c r="I49" s="200" t="s">
        <v>374</v>
      </c>
      <c r="J49" s="201" t="s">
        <v>130</v>
      </c>
      <c r="K49" s="197" t="s">
        <v>131</v>
      </c>
      <c r="L49" s="197" t="s">
        <v>132</v>
      </c>
      <c r="M49" s="197" t="s">
        <v>133</v>
      </c>
      <c r="N49" s="197"/>
      <c r="O49" s="197"/>
      <c r="P49" s="206"/>
      <c r="Q49" s="204" t="s">
        <v>147</v>
      </c>
      <c r="R49" s="205">
        <v>45104</v>
      </c>
      <c r="S49" s="197"/>
      <c r="T49" s="39"/>
    </row>
    <row r="50" spans="1:20" ht="21" customHeight="1">
      <c r="A50" s="47"/>
      <c r="B50" s="195" t="s">
        <v>223</v>
      </c>
      <c r="C50" s="196" t="s">
        <v>126</v>
      </c>
      <c r="D50" s="197"/>
      <c r="E50" s="197" t="s">
        <v>166</v>
      </c>
      <c r="F50" s="198" t="s">
        <v>325</v>
      </c>
      <c r="G50" s="207" t="s">
        <v>167</v>
      </c>
      <c r="H50" s="197" t="s">
        <v>138</v>
      </c>
      <c r="I50" s="200" t="s">
        <v>375</v>
      </c>
      <c r="J50" s="201" t="s">
        <v>139</v>
      </c>
      <c r="K50" s="197" t="s">
        <v>131</v>
      </c>
      <c r="L50" s="197" t="s">
        <v>140</v>
      </c>
      <c r="M50" s="197" t="s">
        <v>141</v>
      </c>
      <c r="N50" s="197"/>
      <c r="O50" s="197"/>
      <c r="P50" s="208"/>
      <c r="Q50" s="204" t="s">
        <v>156</v>
      </c>
      <c r="R50" s="205">
        <v>45105</v>
      </c>
      <c r="S50" s="197"/>
      <c r="T50" s="39"/>
    </row>
    <row r="51" spans="1:20" ht="21" customHeight="1">
      <c r="A51" s="47"/>
      <c r="B51" s="195" t="s">
        <v>224</v>
      </c>
      <c r="C51" s="196" t="s">
        <v>126</v>
      </c>
      <c r="D51" s="197"/>
      <c r="E51" s="197" t="s">
        <v>169</v>
      </c>
      <c r="F51" s="198" t="s">
        <v>326</v>
      </c>
      <c r="G51" s="207" t="s">
        <v>170</v>
      </c>
      <c r="H51" s="197" t="s">
        <v>171</v>
      </c>
      <c r="I51" s="200" t="s">
        <v>376</v>
      </c>
      <c r="J51" s="201" t="s">
        <v>130</v>
      </c>
      <c r="K51" s="197" t="s">
        <v>131</v>
      </c>
      <c r="L51" s="197" t="s">
        <v>132</v>
      </c>
      <c r="M51" s="197" t="s">
        <v>146</v>
      </c>
      <c r="N51" s="197"/>
      <c r="O51" s="197"/>
      <c r="P51" s="206"/>
      <c r="Q51" s="204" t="s">
        <v>156</v>
      </c>
      <c r="R51" s="205">
        <v>45106</v>
      </c>
      <c r="S51" s="197"/>
      <c r="T51" s="39"/>
    </row>
    <row r="52" spans="1:20" ht="21" customHeight="1">
      <c r="A52" s="47"/>
      <c r="B52" s="195" t="s">
        <v>225</v>
      </c>
      <c r="C52" s="196" t="s">
        <v>149</v>
      </c>
      <c r="D52" s="197"/>
      <c r="E52" s="197" t="s">
        <v>173</v>
      </c>
      <c r="F52" s="198" t="s">
        <v>327</v>
      </c>
      <c r="G52" s="207" t="s">
        <v>170</v>
      </c>
      <c r="H52" s="197" t="s">
        <v>152</v>
      </c>
      <c r="I52" s="200" t="s">
        <v>377</v>
      </c>
      <c r="J52" s="201" t="s">
        <v>153</v>
      </c>
      <c r="K52" s="197" t="s">
        <v>131</v>
      </c>
      <c r="L52" s="197" t="s">
        <v>154</v>
      </c>
      <c r="M52" s="197" t="s">
        <v>155</v>
      </c>
      <c r="N52" s="197"/>
      <c r="O52" s="197"/>
      <c r="P52" s="206"/>
      <c r="Q52" s="204" t="s">
        <v>147</v>
      </c>
      <c r="R52" s="205">
        <v>45107</v>
      </c>
      <c r="S52" s="197"/>
      <c r="T52" s="39"/>
    </row>
    <row r="53" spans="1:20" ht="21" customHeight="1">
      <c r="A53" s="47"/>
      <c r="B53" s="195" t="s">
        <v>226</v>
      </c>
      <c r="C53" s="196" t="s">
        <v>126</v>
      </c>
      <c r="D53" s="197"/>
      <c r="E53" s="197" t="s">
        <v>175</v>
      </c>
      <c r="F53" s="198" t="s">
        <v>328</v>
      </c>
      <c r="G53" s="207" t="s">
        <v>129</v>
      </c>
      <c r="H53" s="197"/>
      <c r="I53" s="200" t="s">
        <v>378</v>
      </c>
      <c r="J53" s="201" t="s">
        <v>130</v>
      </c>
      <c r="K53" s="197" t="s">
        <v>131</v>
      </c>
      <c r="L53" s="197" t="s">
        <v>132</v>
      </c>
      <c r="M53" s="197" t="s">
        <v>160</v>
      </c>
      <c r="N53" s="197"/>
      <c r="O53" s="197"/>
      <c r="P53" s="206"/>
      <c r="Q53" s="204" t="s">
        <v>134</v>
      </c>
      <c r="R53" s="205">
        <v>45108</v>
      </c>
      <c r="S53" s="197"/>
      <c r="T53" s="39"/>
    </row>
    <row r="54" spans="1:20" ht="21" customHeight="1">
      <c r="A54" s="47"/>
      <c r="B54" s="195" t="s">
        <v>227</v>
      </c>
      <c r="C54" s="196" t="s">
        <v>149</v>
      </c>
      <c r="D54" s="197"/>
      <c r="E54" s="197" t="s">
        <v>177</v>
      </c>
      <c r="F54" s="198" t="s">
        <v>329</v>
      </c>
      <c r="G54" s="207" t="s">
        <v>178</v>
      </c>
      <c r="H54" s="197" t="s">
        <v>138</v>
      </c>
      <c r="I54" s="200" t="s">
        <v>379</v>
      </c>
      <c r="J54" s="201" t="s">
        <v>130</v>
      </c>
      <c r="K54" s="197" t="s">
        <v>131</v>
      </c>
      <c r="L54" s="197" t="s">
        <v>163</v>
      </c>
      <c r="M54" s="197" t="s">
        <v>164</v>
      </c>
      <c r="N54" s="197"/>
      <c r="O54" s="197"/>
      <c r="P54" s="206"/>
      <c r="Q54" s="204" t="s">
        <v>156</v>
      </c>
      <c r="R54" s="205">
        <v>45109</v>
      </c>
      <c r="S54" s="197"/>
      <c r="T54" s="39"/>
    </row>
    <row r="55" spans="1:20" ht="15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9"/>
      <c r="L55" s="49"/>
      <c r="M55" s="49"/>
      <c r="N55" s="48"/>
      <c r="O55" s="48"/>
      <c r="P55" s="48"/>
      <c r="Q55" s="48"/>
      <c r="R55" s="48"/>
      <c r="S55" s="48"/>
      <c r="T55" s="43"/>
    </row>
  </sheetData>
  <phoneticPr fontId="2"/>
  <dataValidations count="3">
    <dataValidation type="list" allowBlank="1" sqref="Q5:Q54" xr:uid="{00000000-0002-0000-0400-000000000000}">
      <formula1>"公式サイト,比較サイト,紹介,展示会,セミナー,紹介,その他"</formula1>
    </dataValidation>
    <dataValidation type="list" allowBlank="1" sqref="D5:D54" xr:uid="{00000000-0002-0000-0400-000001000000}">
      <formula1>"A,B,C,D"</formula1>
    </dataValidation>
    <dataValidation type="list" allowBlank="1" showErrorMessage="1" sqref="C5:C54" xr:uid="{00000000-0002-0000-0400-000002000000}">
      <formula1>"取引先,見込み客,商談中,失注"</formula1>
    </dataValidation>
  </dataValidations>
  <printOptions horizontalCentered="1" gridLines="1"/>
  <pageMargins left="0.25" right="0.25" top="0.25" bottom="0.75" header="0" footer="0"/>
  <pageSetup fitToHeight="0" pageOrder="overThenDown" orientation="landscape" cellComments="atEnd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6"/>
    <outlinePr summaryBelow="0" summaryRight="0"/>
  </sheetPr>
  <dimension ref="A1:D28"/>
  <sheetViews>
    <sheetView showGridLines="0" zoomScale="169" zoomScaleNormal="169" workbookViewId="0">
      <pane ySplit="4" topLeftCell="A5" activePane="bottomLeft" state="frozen"/>
      <selection pane="bottomLeft" activeCell="B14" sqref="B14"/>
    </sheetView>
  </sheetViews>
  <sheetFormatPr baseColWidth="10" defaultColWidth="12.6640625" defaultRowHeight="15.75" customHeight="1"/>
  <cols>
    <col min="1" max="1" width="3.5" style="2" customWidth="1"/>
    <col min="2" max="3" width="12.6640625" style="2"/>
    <col min="4" max="4" width="3.1640625" style="2" customWidth="1"/>
    <col min="5" max="16384" width="12.6640625" style="2"/>
  </cols>
  <sheetData>
    <row r="1" spans="1:4" ht="15.75" customHeight="1">
      <c r="A1" s="50"/>
      <c r="B1" s="50"/>
      <c r="C1" s="51"/>
      <c r="D1" s="51"/>
    </row>
    <row r="2" spans="1:4" ht="45" customHeight="1">
      <c r="A2" s="50"/>
      <c r="B2" s="55" t="s">
        <v>228</v>
      </c>
      <c r="C2" s="52"/>
      <c r="D2" s="52"/>
    </row>
    <row r="3" spans="1:4" ht="15.75" customHeight="1">
      <c r="A3" s="50"/>
      <c r="B3" s="50"/>
      <c r="C3" s="50"/>
      <c r="D3" s="50"/>
    </row>
    <row r="4" spans="1:4" ht="17">
      <c r="A4" s="52"/>
      <c r="B4" s="54" t="s">
        <v>229</v>
      </c>
      <c r="C4" s="52"/>
      <c r="D4" s="52"/>
    </row>
    <row r="5" spans="1:4" ht="17">
      <c r="A5" s="52"/>
      <c r="B5" s="53" t="s">
        <v>270</v>
      </c>
      <c r="C5" s="52"/>
      <c r="D5" s="52"/>
    </row>
    <row r="6" spans="1:4" ht="17">
      <c r="A6" s="52"/>
      <c r="B6" s="53" t="s">
        <v>271</v>
      </c>
      <c r="C6" s="52"/>
      <c r="D6" s="52"/>
    </row>
    <row r="7" spans="1:4" ht="17">
      <c r="A7" s="52"/>
      <c r="B7" s="53" t="s">
        <v>272</v>
      </c>
      <c r="C7" s="52"/>
      <c r="D7" s="52"/>
    </row>
    <row r="8" spans="1:4" ht="17">
      <c r="A8" s="52"/>
      <c r="B8" s="53" t="s">
        <v>273</v>
      </c>
      <c r="C8" s="52"/>
      <c r="D8" s="52"/>
    </row>
    <row r="9" spans="1:4" ht="17">
      <c r="A9" s="52"/>
      <c r="B9" s="53" t="s">
        <v>274</v>
      </c>
      <c r="C9" s="52"/>
      <c r="D9" s="52"/>
    </row>
    <row r="10" spans="1:4" ht="17">
      <c r="A10" s="52"/>
      <c r="B10" s="53" t="s">
        <v>275</v>
      </c>
      <c r="C10" s="52"/>
      <c r="D10" s="52"/>
    </row>
    <row r="11" spans="1:4" ht="17">
      <c r="A11" s="52"/>
      <c r="B11" s="53" t="s">
        <v>276</v>
      </c>
      <c r="C11" s="52"/>
      <c r="D11" s="52"/>
    </row>
    <row r="12" spans="1:4" ht="17">
      <c r="A12" s="52"/>
      <c r="B12" s="53" t="s">
        <v>277</v>
      </c>
      <c r="C12" s="52"/>
      <c r="D12" s="52"/>
    </row>
    <row r="13" spans="1:4" ht="17">
      <c r="A13" s="52"/>
      <c r="B13" s="53" t="s">
        <v>278</v>
      </c>
      <c r="C13" s="52"/>
      <c r="D13" s="52"/>
    </row>
    <row r="14" spans="1:4" ht="17">
      <c r="A14" s="52"/>
      <c r="B14" s="53" t="s">
        <v>279</v>
      </c>
      <c r="C14" s="52"/>
      <c r="D14" s="52"/>
    </row>
    <row r="15" spans="1:4" ht="17">
      <c r="A15" s="52"/>
      <c r="B15" s="53"/>
      <c r="C15" s="52"/>
      <c r="D15" s="52"/>
    </row>
    <row r="16" spans="1:4" ht="17">
      <c r="A16" s="52"/>
      <c r="B16" s="53"/>
      <c r="C16" s="52"/>
      <c r="D16" s="52"/>
    </row>
    <row r="17" spans="1:4" ht="17">
      <c r="A17" s="52"/>
      <c r="B17" s="53"/>
      <c r="C17" s="52"/>
      <c r="D17" s="52"/>
    </row>
    <row r="18" spans="1:4" ht="17">
      <c r="A18" s="52"/>
      <c r="B18" s="53"/>
      <c r="C18" s="52"/>
      <c r="D18" s="52"/>
    </row>
    <row r="19" spans="1:4" ht="17">
      <c r="A19" s="52"/>
      <c r="B19" s="53"/>
      <c r="C19" s="52"/>
      <c r="D19" s="52"/>
    </row>
    <row r="20" spans="1:4" ht="17">
      <c r="A20" s="52"/>
      <c r="B20" s="53"/>
      <c r="C20" s="52"/>
      <c r="D20" s="52"/>
    </row>
    <row r="21" spans="1:4" ht="17">
      <c r="A21" s="52"/>
      <c r="B21" s="53"/>
      <c r="C21" s="52"/>
      <c r="D21" s="52"/>
    </row>
    <row r="22" spans="1:4" ht="17">
      <c r="A22" s="52"/>
      <c r="B22" s="53"/>
      <c r="C22" s="52"/>
      <c r="D22" s="52"/>
    </row>
    <row r="23" spans="1:4" ht="17">
      <c r="A23" s="52"/>
      <c r="B23" s="53"/>
      <c r="C23" s="52"/>
      <c r="D23" s="52"/>
    </row>
    <row r="24" spans="1:4" ht="17">
      <c r="A24" s="52"/>
      <c r="B24" s="52"/>
      <c r="C24" s="52"/>
      <c r="D24" s="52"/>
    </row>
    <row r="25" spans="1:4" ht="17">
      <c r="A25" s="52"/>
      <c r="B25" s="52"/>
      <c r="C25" s="52"/>
      <c r="D25" s="52"/>
    </row>
    <row r="26" spans="1:4" ht="17">
      <c r="A26" s="52"/>
      <c r="B26" s="52"/>
      <c r="C26" s="52"/>
      <c r="D26" s="52"/>
    </row>
    <row r="27" spans="1:4" ht="17">
      <c r="A27" s="52"/>
      <c r="B27" s="52"/>
      <c r="C27" s="52"/>
      <c r="D27" s="52"/>
    </row>
    <row r="28" spans="1:4" ht="17">
      <c r="A28" s="52"/>
      <c r="B28" s="52"/>
      <c r="C28" s="52"/>
      <c r="D28" s="52"/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outlinePr summaryBelow="0" summaryRight="0"/>
  </sheetPr>
  <dimension ref="A1:I105"/>
  <sheetViews>
    <sheetView showGridLines="0" topLeftCell="A36" workbookViewId="0">
      <selection activeCell="C5" sqref="C5"/>
    </sheetView>
  </sheetViews>
  <sheetFormatPr baseColWidth="10" defaultColWidth="12.6640625" defaultRowHeight="15.75" customHeight="1"/>
  <cols>
    <col min="1" max="1" width="2.1640625" style="2" customWidth="1"/>
    <col min="2" max="7" width="12.6640625" style="2"/>
    <col min="8" max="8" width="14" style="2" customWidth="1"/>
    <col min="9" max="9" width="2.33203125" style="2" customWidth="1"/>
    <col min="10" max="16384" width="12.6640625" style="2"/>
  </cols>
  <sheetData>
    <row r="1" spans="1:9" ht="17">
      <c r="A1" s="1"/>
      <c r="B1" s="1"/>
      <c r="C1" s="1"/>
      <c r="D1" s="1"/>
      <c r="E1" s="1"/>
      <c r="F1" s="1"/>
      <c r="G1" s="1"/>
      <c r="H1" s="1"/>
      <c r="I1" s="1"/>
    </row>
    <row r="2" spans="1:9" ht="41.25" customHeight="1">
      <c r="A2" s="1"/>
      <c r="B2" s="1"/>
      <c r="C2" s="1"/>
      <c r="D2" s="189" t="s">
        <v>230</v>
      </c>
      <c r="E2" s="190"/>
      <c r="F2" s="190"/>
      <c r="G2" s="190"/>
      <c r="H2" s="190"/>
      <c r="I2" s="1"/>
    </row>
    <row r="3" spans="1:9" ht="17">
      <c r="A3" s="1"/>
      <c r="B3" s="1"/>
      <c r="C3" s="1"/>
      <c r="D3" s="1"/>
      <c r="E3" s="1"/>
      <c r="F3" s="1"/>
      <c r="G3" s="1"/>
      <c r="H3" s="1"/>
      <c r="I3" s="1"/>
    </row>
    <row r="4" spans="1:9" ht="17">
      <c r="A4" s="3"/>
      <c r="B4" s="3" t="s">
        <v>231</v>
      </c>
      <c r="C4" s="3"/>
      <c r="D4" s="3"/>
      <c r="E4" s="3"/>
      <c r="F4" s="3"/>
      <c r="G4" s="3"/>
      <c r="H4" s="3"/>
      <c r="I4" s="3"/>
    </row>
    <row r="5" spans="1:9" ht="17">
      <c r="A5" s="4"/>
      <c r="B5" s="99" t="s">
        <v>232</v>
      </c>
      <c r="C5" s="4"/>
      <c r="D5" s="6" t="s">
        <v>233</v>
      </c>
      <c r="E5" s="4"/>
      <c r="F5" s="4"/>
      <c r="G5" s="4"/>
      <c r="H5" s="4"/>
      <c r="I5" s="4"/>
    </row>
    <row r="6" spans="1:9" ht="17">
      <c r="A6" s="4"/>
      <c r="B6" s="99" t="s">
        <v>234</v>
      </c>
      <c r="C6" s="7"/>
      <c r="D6" s="6" t="s">
        <v>235</v>
      </c>
      <c r="E6" s="8"/>
      <c r="F6" s="8"/>
      <c r="G6" s="8"/>
      <c r="H6" s="4"/>
      <c r="I6" s="4"/>
    </row>
    <row r="7" spans="1:9" ht="17">
      <c r="A7" s="4"/>
      <c r="B7" s="99" t="s">
        <v>236</v>
      </c>
      <c r="C7" s="7"/>
      <c r="D7" s="6" t="s">
        <v>237</v>
      </c>
      <c r="E7" s="8"/>
      <c r="F7" s="8"/>
      <c r="G7" s="8"/>
      <c r="H7" s="4"/>
      <c r="I7" s="4"/>
    </row>
    <row r="8" spans="1:9" ht="17">
      <c r="A8" s="4"/>
      <c r="B8" s="99" t="s">
        <v>238</v>
      </c>
      <c r="C8" s="7"/>
      <c r="D8" s="6" t="s">
        <v>239</v>
      </c>
      <c r="E8" s="8"/>
      <c r="F8" s="8"/>
      <c r="G8" s="8"/>
      <c r="H8" s="4"/>
      <c r="I8" s="4"/>
    </row>
    <row r="9" spans="1:9" ht="17">
      <c r="A9" s="4"/>
      <c r="B9" s="99" t="s">
        <v>240</v>
      </c>
      <c r="C9" s="7"/>
      <c r="D9" s="6" t="s">
        <v>241</v>
      </c>
      <c r="E9" s="4"/>
      <c r="F9" s="4"/>
      <c r="G9" s="4"/>
      <c r="H9" s="4"/>
      <c r="I9" s="4"/>
    </row>
    <row r="10" spans="1:9" ht="17">
      <c r="A10" s="4"/>
      <c r="B10" s="99"/>
      <c r="C10" s="4"/>
      <c r="D10" s="4"/>
      <c r="E10" s="4"/>
      <c r="F10" s="4"/>
      <c r="G10" s="4"/>
      <c r="H10" s="4"/>
      <c r="I10" s="4"/>
    </row>
    <row r="11" spans="1:9" ht="17">
      <c r="A11" s="1"/>
      <c r="B11" s="3" t="s">
        <v>242</v>
      </c>
      <c r="C11" s="1"/>
      <c r="D11" s="1"/>
      <c r="E11" s="1"/>
      <c r="F11" s="1"/>
      <c r="G11" s="1"/>
      <c r="H11" s="1"/>
      <c r="I11" s="1"/>
    </row>
    <row r="12" spans="1:9" ht="17">
      <c r="A12" s="1"/>
      <c r="B12" s="3" t="s">
        <v>243</v>
      </c>
      <c r="C12" s="1"/>
      <c r="D12" s="1"/>
      <c r="E12" s="1"/>
      <c r="F12" s="1"/>
      <c r="G12" s="1"/>
      <c r="H12" s="1"/>
      <c r="I12" s="1"/>
    </row>
    <row r="13" spans="1:9" ht="17">
      <c r="A13" s="1"/>
      <c r="B13" s="3"/>
      <c r="C13" s="1"/>
      <c r="D13" s="1"/>
      <c r="E13" s="1"/>
      <c r="F13" s="1"/>
      <c r="G13" s="1"/>
      <c r="H13" s="1"/>
      <c r="I13" s="1"/>
    </row>
    <row r="14" spans="1:9" ht="17">
      <c r="A14" s="1"/>
      <c r="B14" s="3"/>
      <c r="C14" s="1"/>
      <c r="D14" s="1"/>
      <c r="E14" s="1"/>
      <c r="F14" s="1"/>
      <c r="G14" s="1"/>
      <c r="H14" s="1"/>
      <c r="I14" s="1"/>
    </row>
    <row r="15" spans="1:9" ht="17">
      <c r="A15" s="1"/>
      <c r="B15" s="3"/>
      <c r="C15" s="1"/>
      <c r="D15" s="1"/>
      <c r="E15" s="1"/>
      <c r="F15" s="1"/>
      <c r="G15" s="1"/>
      <c r="H15" s="1"/>
      <c r="I15" s="1"/>
    </row>
    <row r="16" spans="1:9" ht="17">
      <c r="A16" s="1"/>
      <c r="B16" s="3"/>
      <c r="C16" s="1"/>
      <c r="D16" s="1"/>
      <c r="E16" s="1"/>
      <c r="F16" s="1"/>
      <c r="G16" s="1"/>
      <c r="H16" s="1"/>
      <c r="I16" s="1"/>
    </row>
    <row r="17" spans="1:9" ht="17">
      <c r="A17" s="1"/>
      <c r="B17" s="3"/>
      <c r="C17" s="1"/>
      <c r="D17" s="1"/>
      <c r="E17" s="1"/>
      <c r="F17" s="1"/>
      <c r="G17" s="1"/>
      <c r="H17" s="1"/>
      <c r="I17" s="1"/>
    </row>
    <row r="18" spans="1:9" ht="17">
      <c r="A18" s="1"/>
      <c r="B18" s="3"/>
      <c r="C18" s="1"/>
      <c r="D18" s="1"/>
      <c r="E18" s="1"/>
      <c r="F18" s="1"/>
      <c r="G18" s="1"/>
      <c r="H18" s="1"/>
      <c r="I18" s="1"/>
    </row>
    <row r="19" spans="1:9" ht="17">
      <c r="A19" s="1"/>
      <c r="B19" s="3"/>
      <c r="C19" s="1"/>
      <c r="D19" s="1"/>
      <c r="E19" s="1"/>
      <c r="F19" s="1"/>
      <c r="G19" s="1"/>
      <c r="H19" s="1"/>
      <c r="I19" s="1"/>
    </row>
    <row r="20" spans="1:9" ht="17">
      <c r="A20" s="1"/>
      <c r="B20" s="3" t="s">
        <v>244</v>
      </c>
      <c r="C20" s="1"/>
      <c r="D20" s="1"/>
      <c r="E20" s="1"/>
      <c r="F20" s="1"/>
      <c r="G20" s="1"/>
      <c r="H20" s="1"/>
      <c r="I20" s="1"/>
    </row>
    <row r="21" spans="1:9" ht="17">
      <c r="A21" s="1"/>
      <c r="B21" s="191" t="s">
        <v>245</v>
      </c>
      <c r="C21" s="188"/>
      <c r="D21" s="1"/>
      <c r="E21" s="1"/>
      <c r="F21" s="1"/>
      <c r="G21" s="1"/>
      <c r="H21" s="1"/>
      <c r="I21" s="1"/>
    </row>
    <row r="22" spans="1:9" ht="17">
      <c r="A22" s="1"/>
      <c r="B22" s="192"/>
      <c r="C22" s="188"/>
      <c r="D22" s="188"/>
      <c r="E22" s="188"/>
      <c r="F22" s="188"/>
      <c r="G22" s="1"/>
      <c r="H22" s="1"/>
      <c r="I22" s="1"/>
    </row>
    <row r="23" spans="1:9" ht="17">
      <c r="A23" s="8"/>
      <c r="B23" s="8"/>
      <c r="C23" s="8"/>
      <c r="D23" s="8"/>
      <c r="E23" s="8"/>
      <c r="F23" s="8"/>
      <c r="G23" s="8"/>
      <c r="H23" s="8"/>
      <c r="I23" s="8"/>
    </row>
    <row r="24" spans="1:9" ht="17">
      <c r="A24" s="8"/>
      <c r="B24" s="8"/>
      <c r="C24" s="8"/>
      <c r="D24" s="8"/>
      <c r="E24" s="8"/>
      <c r="F24" s="8"/>
      <c r="G24" s="8"/>
      <c r="H24" s="8"/>
      <c r="I24" s="8"/>
    </row>
    <row r="25" spans="1:9" ht="17">
      <c r="A25" s="8"/>
      <c r="B25" s="8"/>
      <c r="C25" s="8"/>
      <c r="D25" s="8"/>
      <c r="E25" s="8"/>
      <c r="F25" s="8"/>
      <c r="G25" s="8"/>
      <c r="H25" s="8"/>
      <c r="I25" s="8"/>
    </row>
    <row r="26" spans="1:9" ht="17">
      <c r="A26" s="8"/>
      <c r="B26" s="8"/>
      <c r="C26" s="8"/>
      <c r="D26" s="8"/>
      <c r="E26" s="8"/>
      <c r="F26" s="8"/>
      <c r="G26" s="8"/>
      <c r="H26" s="8"/>
      <c r="I26" s="8"/>
    </row>
    <row r="27" spans="1:9" ht="17">
      <c r="A27" s="8"/>
      <c r="B27" s="8"/>
      <c r="C27" s="8"/>
      <c r="D27" s="8"/>
      <c r="E27" s="8"/>
      <c r="F27" s="8"/>
      <c r="G27" s="8"/>
      <c r="H27" s="8"/>
      <c r="I27" s="8"/>
    </row>
    <row r="28" spans="1:9" ht="17">
      <c r="A28" s="8"/>
      <c r="B28" s="8"/>
      <c r="C28" s="8"/>
      <c r="D28" s="8"/>
      <c r="E28" s="8"/>
      <c r="F28" s="8"/>
      <c r="G28" s="8"/>
      <c r="H28" s="8"/>
      <c r="I28" s="8"/>
    </row>
    <row r="29" spans="1:9" ht="17">
      <c r="A29" s="8"/>
      <c r="B29" s="8"/>
      <c r="C29" s="8"/>
      <c r="D29" s="8"/>
      <c r="E29" s="8"/>
      <c r="F29" s="8"/>
      <c r="G29" s="8"/>
      <c r="H29" s="8"/>
      <c r="I29" s="8"/>
    </row>
    <row r="30" spans="1:9" ht="17">
      <c r="A30" s="8"/>
      <c r="B30" s="8"/>
      <c r="C30" s="8"/>
      <c r="D30" s="8"/>
      <c r="E30" s="8"/>
      <c r="F30" s="8"/>
      <c r="G30" s="8"/>
      <c r="H30" s="8"/>
      <c r="I30" s="8"/>
    </row>
    <row r="31" spans="1:9" ht="17">
      <c r="A31" s="8"/>
      <c r="B31" s="8"/>
      <c r="C31" s="8"/>
      <c r="D31" s="8"/>
      <c r="E31" s="8"/>
      <c r="F31" s="8"/>
      <c r="G31" s="8"/>
      <c r="H31" s="8"/>
      <c r="I31" s="8"/>
    </row>
    <row r="32" spans="1:9" ht="17">
      <c r="A32" s="8"/>
      <c r="B32" s="8"/>
      <c r="C32" s="8"/>
      <c r="D32" s="8"/>
      <c r="E32" s="8"/>
      <c r="F32" s="8"/>
      <c r="G32" s="8"/>
      <c r="H32" s="8"/>
      <c r="I32" s="8"/>
    </row>
    <row r="33" spans="1:9" ht="17">
      <c r="A33" s="8"/>
      <c r="B33" s="8"/>
      <c r="C33" s="8"/>
      <c r="D33" s="8"/>
      <c r="E33" s="8"/>
      <c r="F33" s="8"/>
      <c r="G33" s="8"/>
      <c r="H33" s="8"/>
      <c r="I33" s="8"/>
    </row>
    <row r="34" spans="1:9" ht="17">
      <c r="A34" s="8"/>
      <c r="B34" s="8"/>
      <c r="C34" s="8"/>
      <c r="D34" s="8"/>
      <c r="E34" s="8"/>
      <c r="F34" s="8"/>
      <c r="G34" s="8"/>
      <c r="H34" s="8"/>
      <c r="I34" s="8"/>
    </row>
    <row r="35" spans="1:9" ht="17">
      <c r="A35" s="8"/>
      <c r="B35" s="5"/>
      <c r="C35" s="8"/>
      <c r="D35" s="8"/>
      <c r="E35" s="8"/>
      <c r="F35" s="8"/>
      <c r="G35" s="8"/>
      <c r="H35" s="8"/>
      <c r="I35" s="8"/>
    </row>
    <row r="36" spans="1:9" ht="17">
      <c r="A36" s="3"/>
      <c r="B36" s="192"/>
      <c r="C36" s="3"/>
      <c r="D36" s="3"/>
      <c r="E36" s="3"/>
      <c r="F36" s="3"/>
      <c r="G36" s="3"/>
      <c r="H36" s="3"/>
      <c r="I36" s="3"/>
    </row>
    <row r="37" spans="1:9" ht="17">
      <c r="A37" s="3"/>
      <c r="B37" s="6"/>
      <c r="C37" s="3"/>
      <c r="D37" s="3"/>
      <c r="E37" s="3"/>
      <c r="F37" s="3"/>
      <c r="G37" s="3"/>
      <c r="H37" s="3"/>
      <c r="I37" s="3"/>
    </row>
    <row r="38" spans="1:9" ht="17">
      <c r="A38" s="3"/>
      <c r="B38" s="192"/>
      <c r="C38" s="3"/>
      <c r="D38" s="3"/>
      <c r="E38" s="3"/>
      <c r="F38" s="3"/>
      <c r="G38" s="3"/>
      <c r="H38" s="3"/>
      <c r="I38" s="3"/>
    </row>
    <row r="39" spans="1:9" ht="17">
      <c r="A39" s="3"/>
      <c r="B39" s="192"/>
      <c r="C39" s="3"/>
      <c r="D39" s="3"/>
      <c r="E39" s="3"/>
      <c r="F39" s="3"/>
      <c r="G39" s="3"/>
      <c r="H39" s="3"/>
      <c r="I39" s="3"/>
    </row>
    <row r="40" spans="1:9" ht="17">
      <c r="A40" s="3"/>
      <c r="B40" s="6"/>
      <c r="C40" s="3"/>
      <c r="D40" s="3"/>
      <c r="E40" s="3"/>
      <c r="F40" s="3"/>
      <c r="G40" s="3"/>
      <c r="H40" s="3"/>
      <c r="I40" s="3"/>
    </row>
    <row r="41" spans="1:9" ht="17">
      <c r="A41" s="8"/>
      <c r="B41" s="3" t="s">
        <v>246</v>
      </c>
      <c r="C41" s="8"/>
      <c r="D41" s="8"/>
      <c r="E41" s="8"/>
      <c r="F41" s="8"/>
      <c r="G41" s="8"/>
      <c r="H41" s="8"/>
      <c r="I41" s="8"/>
    </row>
    <row r="42" spans="1:9" ht="17">
      <c r="A42" s="8"/>
      <c r="B42" s="8" t="s">
        <v>247</v>
      </c>
      <c r="C42" s="4" t="s">
        <v>248</v>
      </c>
      <c r="D42" s="4" t="s">
        <v>249</v>
      </c>
      <c r="E42" s="8"/>
      <c r="F42" s="8"/>
      <c r="G42" s="8"/>
      <c r="H42" s="8"/>
      <c r="I42" s="8"/>
    </row>
    <row r="43" spans="1:9" ht="17">
      <c r="A43" s="8"/>
      <c r="B43" s="8"/>
      <c r="C43" s="4" t="s">
        <v>250</v>
      </c>
      <c r="D43" s="4" t="s">
        <v>251</v>
      </c>
      <c r="E43" s="8"/>
      <c r="F43" s="8"/>
      <c r="G43" s="8"/>
      <c r="H43" s="8"/>
      <c r="I43" s="8"/>
    </row>
    <row r="44" spans="1:9" ht="17">
      <c r="A44" s="8"/>
      <c r="B44" s="8"/>
      <c r="C44" s="4" t="s">
        <v>13</v>
      </c>
      <c r="D44" s="4" t="s">
        <v>252</v>
      </c>
      <c r="E44" s="8"/>
      <c r="F44" s="8"/>
      <c r="G44" s="8"/>
      <c r="H44" s="8"/>
      <c r="I44" s="8"/>
    </row>
    <row r="45" spans="1:9" ht="17">
      <c r="A45" s="8"/>
      <c r="B45" s="8"/>
      <c r="C45" s="4" t="s">
        <v>253</v>
      </c>
      <c r="D45" s="4" t="s">
        <v>254</v>
      </c>
      <c r="E45" s="8"/>
      <c r="F45" s="8"/>
      <c r="G45" s="8"/>
      <c r="H45" s="8"/>
      <c r="I45" s="8"/>
    </row>
    <row r="46" spans="1:9" ht="17">
      <c r="A46" s="8"/>
      <c r="C46" s="8"/>
      <c r="D46" s="8"/>
      <c r="E46" s="8"/>
      <c r="F46" s="8"/>
      <c r="G46" s="8"/>
      <c r="H46" s="8"/>
      <c r="I46" s="8"/>
    </row>
    <row r="47" spans="1:9" ht="17">
      <c r="A47" s="8"/>
      <c r="B47" s="8" t="s">
        <v>255</v>
      </c>
      <c r="C47" s="4" t="s">
        <v>256</v>
      </c>
      <c r="D47" s="4" t="s">
        <v>257</v>
      </c>
      <c r="E47" s="8"/>
      <c r="F47" s="8"/>
      <c r="G47" s="8"/>
      <c r="H47" s="8"/>
      <c r="I47" s="8"/>
    </row>
    <row r="48" spans="1:9" ht="17">
      <c r="A48" s="8"/>
      <c r="B48" s="8"/>
      <c r="C48" s="4" t="s">
        <v>258</v>
      </c>
      <c r="D48" s="4" t="s">
        <v>259</v>
      </c>
      <c r="E48" s="8"/>
      <c r="F48" s="8"/>
      <c r="G48" s="8"/>
      <c r="H48" s="8"/>
      <c r="I48" s="8"/>
    </row>
    <row r="49" spans="1:9" ht="17">
      <c r="A49" s="8"/>
      <c r="B49" s="8"/>
      <c r="C49" s="4" t="s">
        <v>260</v>
      </c>
      <c r="D49" s="4" t="s">
        <v>261</v>
      </c>
      <c r="E49" s="8"/>
      <c r="F49" s="8"/>
      <c r="G49" s="8"/>
      <c r="H49" s="8"/>
      <c r="I49" s="8"/>
    </row>
    <row r="50" spans="1:9" ht="17">
      <c r="A50" s="8"/>
      <c r="B50" s="8"/>
      <c r="C50" s="4" t="s">
        <v>262</v>
      </c>
      <c r="D50" s="4" t="s">
        <v>263</v>
      </c>
      <c r="E50" s="8"/>
      <c r="F50" s="8"/>
      <c r="G50" s="8"/>
      <c r="H50" s="8"/>
      <c r="I50" s="8"/>
    </row>
    <row r="51" spans="1:9" ht="17">
      <c r="A51" s="8"/>
      <c r="B51" s="8"/>
      <c r="C51" s="8"/>
      <c r="D51" s="8"/>
      <c r="E51" s="8"/>
      <c r="F51" s="8"/>
      <c r="G51" s="8"/>
      <c r="H51" s="8"/>
      <c r="I51" s="8"/>
    </row>
    <row r="52" spans="1:9" ht="17">
      <c r="A52" s="8"/>
      <c r="B52" s="8"/>
      <c r="C52" s="8"/>
      <c r="D52" s="8"/>
      <c r="E52" s="8"/>
      <c r="F52" s="8"/>
      <c r="G52" s="8"/>
      <c r="H52" s="8"/>
      <c r="I52" s="8"/>
    </row>
    <row r="53" spans="1:9" ht="17">
      <c r="A53" s="8"/>
      <c r="B53" s="8"/>
      <c r="C53" s="8"/>
      <c r="D53" s="8"/>
      <c r="E53" s="8"/>
      <c r="F53" s="8"/>
      <c r="G53" s="8"/>
      <c r="H53" s="8"/>
      <c r="I53" s="8"/>
    </row>
    <row r="54" spans="1:9" ht="17">
      <c r="A54" s="8"/>
      <c r="B54" s="8"/>
      <c r="C54" s="8"/>
      <c r="D54" s="8"/>
      <c r="E54" s="8"/>
      <c r="F54" s="8"/>
      <c r="G54" s="8"/>
      <c r="H54" s="8"/>
      <c r="I54" s="8"/>
    </row>
    <row r="55" spans="1:9" ht="17">
      <c r="A55" s="8"/>
      <c r="B55" s="9"/>
      <c r="C55" s="8"/>
      <c r="D55" s="8"/>
      <c r="E55" s="8"/>
      <c r="F55" s="8"/>
      <c r="G55" s="8"/>
      <c r="H55" s="8"/>
      <c r="I55" s="8"/>
    </row>
    <row r="56" spans="1:9" ht="17">
      <c r="A56" s="8"/>
      <c r="B56" s="8"/>
      <c r="C56" s="8"/>
      <c r="D56" s="8"/>
      <c r="E56" s="8"/>
      <c r="F56" s="8"/>
      <c r="G56" s="8"/>
      <c r="H56" s="8"/>
      <c r="I56" s="8"/>
    </row>
    <row r="57" spans="1:9" ht="17">
      <c r="A57" s="8"/>
      <c r="B57" s="8"/>
      <c r="C57" s="8"/>
      <c r="D57" s="8"/>
      <c r="E57" s="8"/>
      <c r="F57" s="8"/>
      <c r="G57" s="8"/>
      <c r="H57" s="8"/>
      <c r="I57" s="8"/>
    </row>
    <row r="58" spans="1:9" ht="17">
      <c r="A58" s="8"/>
      <c r="B58" s="5"/>
      <c r="C58" s="8"/>
      <c r="D58" s="8"/>
      <c r="E58" s="8"/>
      <c r="F58" s="8"/>
      <c r="G58" s="8"/>
      <c r="H58" s="8"/>
      <c r="I58" s="8"/>
    </row>
    <row r="59" spans="1:9" ht="17">
      <c r="A59" s="8"/>
      <c r="B59" s="8"/>
      <c r="C59" s="8"/>
      <c r="D59" s="8"/>
      <c r="E59" s="8"/>
      <c r="F59" s="8"/>
      <c r="G59" s="8"/>
      <c r="H59" s="8"/>
      <c r="I59" s="8"/>
    </row>
    <row r="60" spans="1:9" ht="17">
      <c r="A60" s="8"/>
      <c r="B60" s="8"/>
      <c r="C60" s="8"/>
      <c r="D60" s="8"/>
      <c r="E60" s="8"/>
      <c r="F60" s="8"/>
      <c r="G60" s="8"/>
      <c r="H60" s="8"/>
      <c r="I60" s="8"/>
    </row>
    <row r="61" spans="1:9" ht="17">
      <c r="A61" s="8"/>
      <c r="B61" s="8"/>
      <c r="C61" s="8"/>
      <c r="D61" s="8"/>
      <c r="E61" s="8"/>
      <c r="F61" s="8"/>
      <c r="G61" s="8"/>
      <c r="H61" s="8"/>
      <c r="I61" s="8"/>
    </row>
    <row r="62" spans="1:9" ht="17">
      <c r="A62" s="8"/>
      <c r="B62" s="8"/>
      <c r="C62" s="8"/>
      <c r="D62" s="8"/>
      <c r="E62" s="8"/>
      <c r="F62" s="8"/>
      <c r="G62" s="8"/>
      <c r="H62" s="8"/>
      <c r="I62" s="8"/>
    </row>
    <row r="63" spans="1:9" ht="17">
      <c r="A63" s="8"/>
      <c r="B63" s="9"/>
      <c r="C63" s="8"/>
      <c r="D63" s="8"/>
      <c r="E63" s="8"/>
      <c r="F63" s="8"/>
      <c r="G63" s="8"/>
      <c r="H63" s="8"/>
      <c r="I63" s="8"/>
    </row>
    <row r="64" spans="1:9" ht="17">
      <c r="A64" s="8"/>
      <c r="B64" s="8"/>
      <c r="C64" s="8"/>
      <c r="D64" s="8"/>
      <c r="E64" s="8"/>
      <c r="F64" s="8"/>
      <c r="G64" s="8"/>
      <c r="H64" s="8"/>
      <c r="I64" s="8"/>
    </row>
    <row r="65" spans="1:9" ht="17">
      <c r="A65" s="8"/>
      <c r="B65" s="8"/>
      <c r="C65" s="8"/>
      <c r="D65" s="8"/>
      <c r="E65" s="8"/>
      <c r="F65" s="8"/>
      <c r="G65" s="8"/>
      <c r="H65" s="8"/>
      <c r="I65" s="8"/>
    </row>
    <row r="66" spans="1:9" ht="17">
      <c r="A66" s="8"/>
      <c r="B66" s="8"/>
      <c r="C66" s="8"/>
      <c r="D66" s="8"/>
      <c r="E66" s="8"/>
      <c r="F66" s="8"/>
      <c r="G66" s="8"/>
      <c r="H66" s="8"/>
      <c r="I66" s="8"/>
    </row>
    <row r="67" spans="1:9" ht="17">
      <c r="A67" s="8"/>
      <c r="B67" s="8"/>
      <c r="C67" s="8"/>
      <c r="D67" s="8"/>
      <c r="E67" s="8"/>
      <c r="F67" s="8"/>
      <c r="G67" s="8"/>
      <c r="H67" s="8"/>
      <c r="I67" s="8"/>
    </row>
    <row r="68" spans="1:9" ht="17">
      <c r="A68" s="8"/>
      <c r="B68" s="8"/>
      <c r="C68" s="8"/>
      <c r="D68" s="8"/>
      <c r="E68" s="8"/>
      <c r="F68" s="8"/>
      <c r="G68" s="8"/>
      <c r="H68" s="8"/>
      <c r="I68" s="8"/>
    </row>
    <row r="69" spans="1:9" ht="17">
      <c r="A69" s="8"/>
      <c r="B69" s="8"/>
      <c r="C69" s="8"/>
      <c r="D69" s="8"/>
      <c r="E69" s="8"/>
      <c r="F69" s="8"/>
      <c r="G69" s="8"/>
      <c r="H69" s="8"/>
      <c r="I69" s="8"/>
    </row>
    <row r="70" spans="1:9" ht="17">
      <c r="A70" s="8"/>
      <c r="B70" s="8"/>
      <c r="C70" s="8"/>
      <c r="D70" s="8"/>
      <c r="E70" s="8"/>
      <c r="F70" s="8"/>
      <c r="G70" s="8"/>
      <c r="H70" s="8"/>
      <c r="I70" s="8"/>
    </row>
    <row r="71" spans="1:9" ht="17">
      <c r="A71" s="8"/>
      <c r="B71" s="8"/>
      <c r="C71" s="8"/>
      <c r="D71" s="8"/>
      <c r="E71" s="8"/>
      <c r="F71" s="8"/>
      <c r="G71" s="8"/>
      <c r="H71" s="8"/>
      <c r="I71" s="8"/>
    </row>
    <row r="72" spans="1:9" ht="17">
      <c r="A72" s="8"/>
      <c r="B72" s="8"/>
      <c r="C72" s="8"/>
      <c r="D72" s="8"/>
      <c r="E72" s="8"/>
      <c r="F72" s="8"/>
      <c r="G72" s="8"/>
      <c r="H72" s="8"/>
      <c r="I72" s="8"/>
    </row>
    <row r="73" spans="1:9" ht="17">
      <c r="A73" s="8"/>
      <c r="B73" s="8"/>
      <c r="C73" s="8"/>
      <c r="D73" s="8"/>
      <c r="E73" s="8"/>
      <c r="F73" s="8"/>
      <c r="G73" s="8"/>
      <c r="H73" s="8"/>
      <c r="I73" s="8"/>
    </row>
    <row r="74" spans="1:9" ht="17">
      <c r="A74" s="8"/>
      <c r="B74" s="8"/>
      <c r="C74" s="8"/>
      <c r="D74" s="8"/>
      <c r="E74" s="8"/>
      <c r="F74" s="8"/>
      <c r="G74" s="8"/>
      <c r="H74" s="8"/>
      <c r="I74" s="8"/>
    </row>
    <row r="75" spans="1:9" ht="17">
      <c r="A75" s="8"/>
      <c r="B75" s="8"/>
      <c r="C75" s="8"/>
      <c r="D75" s="8"/>
      <c r="E75" s="8"/>
      <c r="F75" s="8"/>
      <c r="G75" s="8"/>
      <c r="H75" s="8"/>
      <c r="I75" s="8"/>
    </row>
    <row r="76" spans="1:9" ht="17">
      <c r="A76" s="1"/>
      <c r="B76" s="5"/>
      <c r="C76" s="1"/>
      <c r="D76" s="1"/>
      <c r="E76" s="1"/>
      <c r="F76" s="1"/>
      <c r="G76" s="1"/>
      <c r="H76" s="1"/>
      <c r="I76" s="1"/>
    </row>
    <row r="77" spans="1:9" ht="17">
      <c r="A77" s="1"/>
      <c r="B77" s="192"/>
      <c r="C77" s="188"/>
      <c r="D77" s="188"/>
      <c r="E77" s="188"/>
      <c r="F77" s="188"/>
      <c r="G77" s="1"/>
      <c r="H77" s="1"/>
      <c r="I77" s="1"/>
    </row>
    <row r="78" spans="1:9" ht="17">
      <c r="A78" s="1"/>
      <c r="B78" s="192"/>
      <c r="C78" s="188"/>
      <c r="D78" s="188"/>
      <c r="E78" s="1"/>
      <c r="F78" s="1"/>
      <c r="G78" s="1"/>
      <c r="H78" s="1"/>
      <c r="I78" s="1"/>
    </row>
    <row r="79" spans="1:9" ht="17">
      <c r="A79" s="1"/>
      <c r="B79" s="6"/>
      <c r="C79" s="1"/>
      <c r="D79" s="1"/>
      <c r="E79" s="1"/>
      <c r="F79" s="1"/>
      <c r="G79" s="1"/>
      <c r="H79" s="1"/>
      <c r="I79" s="1"/>
    </row>
    <row r="80" spans="1:9" ht="17">
      <c r="A80" s="1"/>
      <c r="B80" s="192"/>
      <c r="C80" s="188"/>
      <c r="D80" s="188"/>
      <c r="E80" s="188"/>
      <c r="F80" s="188"/>
      <c r="G80" s="1"/>
      <c r="H80" s="1"/>
      <c r="I80" s="1"/>
    </row>
    <row r="81" spans="1:9" ht="17">
      <c r="A81" s="1"/>
      <c r="B81" s="192"/>
      <c r="C81" s="188"/>
      <c r="D81" s="188"/>
      <c r="E81" s="1"/>
      <c r="F81" s="1"/>
      <c r="G81" s="1"/>
      <c r="H81" s="1"/>
      <c r="I81" s="1"/>
    </row>
    <row r="82" spans="1:9" ht="17">
      <c r="A82" s="1"/>
      <c r="B82" s="192"/>
      <c r="C82" s="188"/>
      <c r="D82" s="188"/>
      <c r="E82" s="188"/>
      <c r="F82" s="188"/>
      <c r="G82" s="1"/>
      <c r="H82" s="1"/>
      <c r="I82" s="1"/>
    </row>
    <row r="83" spans="1:9" ht="17">
      <c r="A83" s="1"/>
      <c r="B83" s="1"/>
      <c r="C83" s="1"/>
      <c r="D83" s="1"/>
      <c r="E83" s="1"/>
      <c r="F83" s="1"/>
      <c r="G83" s="1"/>
      <c r="H83" s="1"/>
      <c r="I83" s="1"/>
    </row>
    <row r="84" spans="1:9" ht="17">
      <c r="A84" s="1"/>
      <c r="B84" s="193"/>
      <c r="C84" s="188"/>
      <c r="D84" s="188"/>
      <c r="E84" s="188"/>
      <c r="F84" s="1"/>
      <c r="G84" s="1"/>
      <c r="H84" s="1"/>
      <c r="I84" s="1"/>
    </row>
    <row r="85" spans="1:9" ht="17">
      <c r="A85" s="1"/>
      <c r="B85" s="193"/>
      <c r="C85" s="188"/>
      <c r="D85" s="188"/>
      <c r="E85" s="188"/>
      <c r="F85" s="1"/>
      <c r="G85" s="1"/>
      <c r="H85" s="1"/>
      <c r="I85" s="1"/>
    </row>
    <row r="86" spans="1:9" ht="17">
      <c r="A86" s="1"/>
      <c r="B86" s="9"/>
      <c r="C86" s="1"/>
      <c r="D86" s="1"/>
      <c r="E86" s="1"/>
      <c r="F86" s="1"/>
      <c r="G86" s="1"/>
      <c r="H86" s="1"/>
      <c r="I86" s="1"/>
    </row>
    <row r="87" spans="1:9" ht="17">
      <c r="A87" s="1"/>
      <c r="B87" s="9"/>
      <c r="C87" s="1"/>
      <c r="D87" s="1"/>
      <c r="E87" s="1"/>
      <c r="F87" s="1"/>
      <c r="G87" s="1"/>
      <c r="H87" s="1"/>
      <c r="I87" s="1"/>
    </row>
    <row r="88" spans="1:9" ht="17">
      <c r="A88" s="1"/>
      <c r="B88" s="5"/>
      <c r="C88" s="1"/>
      <c r="D88" s="1"/>
      <c r="E88" s="1"/>
      <c r="F88" s="1"/>
      <c r="G88" s="1"/>
      <c r="H88" s="1"/>
      <c r="I88" s="1"/>
    </row>
    <row r="89" spans="1:9" ht="17">
      <c r="A89" s="1"/>
      <c r="B89" s="192"/>
      <c r="C89" s="1"/>
      <c r="D89" s="1"/>
      <c r="E89" s="1"/>
      <c r="F89" s="1"/>
      <c r="G89" s="1"/>
      <c r="H89" s="1"/>
      <c r="I89" s="1"/>
    </row>
    <row r="90" spans="1:9" ht="17">
      <c r="A90" s="1"/>
      <c r="B90" s="192"/>
      <c r="C90" s="188"/>
      <c r="D90" s="188"/>
      <c r="E90" s="188"/>
      <c r="F90" s="188"/>
      <c r="G90" s="1"/>
      <c r="H90" s="1"/>
      <c r="I90" s="1"/>
    </row>
    <row r="91" spans="1:9" ht="17">
      <c r="A91" s="8"/>
      <c r="B91" s="8"/>
      <c r="C91" s="8"/>
      <c r="D91" s="8"/>
      <c r="E91" s="8"/>
      <c r="F91" s="8"/>
      <c r="G91" s="8"/>
      <c r="H91" s="8"/>
      <c r="I91" s="8"/>
    </row>
    <row r="92" spans="1:9" ht="17">
      <c r="A92" s="8"/>
      <c r="B92" s="8"/>
      <c r="C92" s="8"/>
      <c r="D92" s="8"/>
      <c r="E92" s="8"/>
      <c r="F92" s="8"/>
      <c r="G92" s="8"/>
      <c r="H92" s="8"/>
      <c r="I92" s="8"/>
    </row>
    <row r="93" spans="1:9" ht="17">
      <c r="A93" s="8"/>
      <c r="B93" s="5"/>
      <c r="C93" s="8"/>
      <c r="D93" s="8"/>
      <c r="E93" s="8"/>
      <c r="F93" s="8"/>
      <c r="G93" s="8"/>
      <c r="H93" s="8"/>
      <c r="I93" s="8"/>
    </row>
    <row r="94" spans="1:9" ht="17">
      <c r="A94" s="8"/>
      <c r="B94" s="4"/>
      <c r="C94" s="8"/>
      <c r="D94" s="8"/>
      <c r="E94" s="8"/>
      <c r="F94" s="8"/>
      <c r="G94" s="8"/>
      <c r="H94" s="8"/>
      <c r="I94" s="8"/>
    </row>
    <row r="95" spans="1:9" ht="17">
      <c r="A95" s="8"/>
      <c r="B95" s="4"/>
      <c r="C95" s="8"/>
      <c r="D95" s="8"/>
      <c r="E95" s="8"/>
      <c r="F95" s="8"/>
      <c r="G95" s="8"/>
      <c r="H95" s="8"/>
      <c r="I95" s="8"/>
    </row>
    <row r="96" spans="1:9" ht="17">
      <c r="A96" s="8"/>
      <c r="B96" s="8"/>
      <c r="C96" s="8"/>
      <c r="D96" s="8"/>
      <c r="E96" s="8"/>
      <c r="F96" s="8"/>
      <c r="G96" s="8"/>
      <c r="H96" s="8"/>
      <c r="I96" s="8"/>
    </row>
    <row r="97" spans="1:9" ht="17">
      <c r="A97" s="8"/>
      <c r="B97" s="8"/>
      <c r="C97" s="8"/>
      <c r="D97" s="8"/>
      <c r="E97" s="8"/>
      <c r="F97" s="8"/>
      <c r="G97" s="8"/>
      <c r="H97" s="8"/>
      <c r="I97" s="8"/>
    </row>
    <row r="98" spans="1:9" ht="17">
      <c r="A98" s="3"/>
      <c r="B98" s="3"/>
      <c r="C98" s="3"/>
      <c r="D98" s="3"/>
      <c r="E98" s="3"/>
      <c r="F98" s="3"/>
      <c r="G98" s="3"/>
      <c r="H98" s="3"/>
      <c r="I98" s="3"/>
    </row>
    <row r="99" spans="1:9" ht="17">
      <c r="A99" s="8"/>
      <c r="B99" s="5"/>
      <c r="C99" s="8"/>
      <c r="D99" s="8"/>
      <c r="E99" s="8"/>
      <c r="F99" s="8"/>
      <c r="G99" s="8"/>
      <c r="H99" s="8"/>
      <c r="I99" s="8"/>
    </row>
    <row r="100" spans="1:9" ht="17">
      <c r="A100" s="8"/>
      <c r="B100" s="5"/>
      <c r="C100" s="8"/>
      <c r="D100" s="8"/>
      <c r="E100" s="8"/>
      <c r="F100" s="8"/>
      <c r="G100" s="8"/>
      <c r="H100" s="8"/>
      <c r="I100" s="8"/>
    </row>
    <row r="101" spans="1:9" ht="17">
      <c r="A101" s="8"/>
      <c r="B101" s="5"/>
      <c r="C101" s="8"/>
      <c r="D101" s="8"/>
      <c r="E101" s="8"/>
      <c r="F101" s="8"/>
      <c r="G101" s="8"/>
      <c r="H101" s="8"/>
      <c r="I101" s="8"/>
    </row>
    <row r="102" spans="1:9" ht="17">
      <c r="A102" s="8"/>
      <c r="B102" s="5"/>
      <c r="C102" s="8"/>
      <c r="D102" s="8"/>
      <c r="E102" s="8"/>
      <c r="F102" s="8"/>
      <c r="G102" s="8"/>
      <c r="H102" s="8"/>
      <c r="I102" s="8"/>
    </row>
    <row r="103" spans="1:9" ht="17">
      <c r="A103" s="8"/>
      <c r="B103" s="5"/>
      <c r="C103" s="8"/>
      <c r="D103" s="8"/>
      <c r="E103" s="8"/>
      <c r="F103" s="8"/>
      <c r="G103" s="8"/>
      <c r="H103" s="8"/>
      <c r="I103" s="8"/>
    </row>
    <row r="104" spans="1:9" ht="17">
      <c r="A104" s="8"/>
      <c r="B104" s="5"/>
      <c r="C104" s="8"/>
      <c r="D104" s="8"/>
      <c r="E104" s="8"/>
      <c r="F104" s="8"/>
      <c r="G104" s="8"/>
      <c r="H104" s="8"/>
      <c r="I104" s="8"/>
    </row>
    <row r="105" spans="1:9" ht="17">
      <c r="A105" s="8"/>
      <c r="B105" s="5"/>
      <c r="C105" s="8"/>
      <c r="D105" s="8"/>
      <c r="E105" s="8"/>
      <c r="F105" s="8"/>
      <c r="G105" s="8"/>
      <c r="H105" s="8"/>
      <c r="I105" s="8"/>
    </row>
  </sheetData>
  <phoneticPr fontId="2"/>
  <pageMargins left="0.7" right="0.7" top="0.75" bottom="0.75" header="0.3" footer="0.3"/>
  <pageSetup paperSize="9"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0463C-9605-CC41-8B36-284D5662BC36}">
  <sheetPr codeName="Sheet7"/>
  <dimension ref="A1:C5"/>
  <sheetViews>
    <sheetView showGridLines="0" topLeftCell="A5" zoomScale="170" zoomScaleNormal="170" workbookViewId="0">
      <selection activeCell="E25" sqref="E25"/>
    </sheetView>
  </sheetViews>
  <sheetFormatPr baseColWidth="10" defaultColWidth="11.5" defaultRowHeight="13"/>
  <cols>
    <col min="1" max="1" width="11.1640625" bestFit="1" customWidth="1"/>
    <col min="2" max="2" width="5.33203125" bestFit="1" customWidth="1"/>
    <col min="3" max="3" width="10" bestFit="1" customWidth="1"/>
  </cols>
  <sheetData>
    <row r="1" spans="1:3">
      <c r="A1" s="176" t="s">
        <v>264</v>
      </c>
      <c r="B1" s="186" t="s">
        <v>265</v>
      </c>
      <c r="C1" s="187" t="s">
        <v>266</v>
      </c>
    </row>
    <row r="2" spans="1:3">
      <c r="A2" s="177" t="s">
        <v>163</v>
      </c>
      <c r="B2" s="178">
        <v>33</v>
      </c>
      <c r="C2" s="183">
        <v>0.66</v>
      </c>
    </row>
    <row r="3" spans="1:3">
      <c r="A3" s="179" t="s">
        <v>140</v>
      </c>
      <c r="B3" s="180">
        <v>9</v>
      </c>
      <c r="C3" s="184">
        <v>0.18</v>
      </c>
    </row>
    <row r="4" spans="1:3">
      <c r="A4" s="179" t="s">
        <v>154</v>
      </c>
      <c r="B4" s="180">
        <v>8</v>
      </c>
      <c r="C4" s="184">
        <v>0.16</v>
      </c>
    </row>
    <row r="5" spans="1:3">
      <c r="A5" s="181" t="s">
        <v>267</v>
      </c>
      <c r="B5" s="175">
        <v>50</v>
      </c>
      <c r="C5" s="185">
        <v>1</v>
      </c>
    </row>
  </sheetData>
  <phoneticPr fontId="2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ダッシュボード</vt:lpstr>
      <vt:lpstr>商談管理</vt:lpstr>
      <vt:lpstr>タスク管理</vt:lpstr>
      <vt:lpstr>見込み客・取引先マスタ</vt:lpstr>
      <vt:lpstr>担当者マスタ</vt:lpstr>
      <vt:lpstr>説明</vt:lpstr>
      <vt:lpstr>Sheet10</vt:lpstr>
      <vt:lpstr>ダッシュボード!Print_Area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松井 理恵</cp:lastModifiedBy>
  <cp:revision/>
  <dcterms:created xsi:type="dcterms:W3CDTF">2023-12-28T05:53:28Z</dcterms:created>
  <dcterms:modified xsi:type="dcterms:W3CDTF">2024-01-18T07:07:07Z</dcterms:modified>
  <cp:category/>
  <cp:contentStatus/>
</cp:coreProperties>
</file>